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2760" yWindow="32760" windowWidth="7650" windowHeight="8970" tabRatio="808" activeTab="8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definedNames>
    <definedName name="_xlnm._FilterDatabase" localSheetId="0" hidden="1">NDPL!$A$7:$P$33</definedName>
    <definedName name="_xlnm.Print_Area" localSheetId="1">BRPL!$A$1:$Q$216</definedName>
    <definedName name="_xlnm.Print_Area" localSheetId="2">BYPL!$A$1:$Q$184</definedName>
    <definedName name="_xlnm.Print_Area" localSheetId="8">'FINAL EX. SUMMARY'!$A$1:$Q$41</definedName>
    <definedName name="_xlnm.Print_Area" localSheetId="4">MES!$A$1:$Q$56</definedName>
    <definedName name="_xlnm.Print_Area" localSheetId="3">NDMC!$A$1:$X$84</definedName>
    <definedName name="_xlnm.Print_Area" localSheetId="0">NDPL!$A$1:$Q$180</definedName>
    <definedName name="_xlnm.Print_Area" localSheetId="6">'ROHTAK ROAD'!$A$1:$Q$43</definedName>
  </definedNames>
  <calcPr calcId="125725"/>
</workbook>
</file>

<file path=xl/calcChain.xml><?xml version="1.0" encoding="utf-8"?>
<calcChain xmlns="http://schemas.openxmlformats.org/spreadsheetml/2006/main">
  <c r="O67" i="4"/>
  <c r="P67"/>
  <c r="N67"/>
  <c r="I67"/>
  <c r="J67"/>
  <c r="K67"/>
  <c r="N66"/>
  <c r="O66"/>
  <c r="P66"/>
  <c r="K66"/>
  <c r="J66"/>
  <c r="I66"/>
  <c r="J22" i="1"/>
  <c r="K22"/>
  <c r="I22"/>
  <c r="I59" i="2"/>
  <c r="J59"/>
  <c r="K59"/>
  <c r="O16" i="4"/>
  <c r="P16"/>
  <c r="N16"/>
  <c r="I16"/>
  <c r="J16"/>
  <c r="K16"/>
  <c r="N15"/>
  <c r="O15"/>
  <c r="P15"/>
  <c r="K15"/>
  <c r="J15"/>
  <c r="I15"/>
  <c r="N146" i="2"/>
  <c r="O146"/>
  <c r="P146"/>
  <c r="I146"/>
  <c r="J146"/>
  <c r="K146"/>
  <c r="O145"/>
  <c r="P145"/>
  <c r="N145"/>
  <c r="I145"/>
  <c r="J145"/>
  <c r="K145"/>
  <c r="N144"/>
  <c r="O144"/>
  <c r="P144"/>
  <c r="I144"/>
  <c r="J144"/>
  <c r="K144"/>
  <c r="O143"/>
  <c r="P143"/>
  <c r="N143"/>
  <c r="I143"/>
  <c r="J143"/>
  <c r="K143"/>
  <c r="O22" i="11"/>
  <c r="P22"/>
  <c r="N22"/>
  <c r="I22"/>
  <c r="J22"/>
  <c r="K22"/>
  <c r="N21"/>
  <c r="O21"/>
  <c r="P21"/>
  <c r="K21"/>
  <c r="J21"/>
  <c r="I21"/>
  <c r="O20"/>
  <c r="P20"/>
  <c r="N20"/>
  <c r="I20"/>
  <c r="J20"/>
  <c r="K20"/>
  <c r="N19"/>
  <c r="O19"/>
  <c r="P19"/>
  <c r="K19"/>
  <c r="J19"/>
  <c r="I19"/>
  <c r="O18"/>
  <c r="P18"/>
  <c r="N18"/>
  <c r="I18"/>
  <c r="J18"/>
  <c r="K18"/>
  <c r="O17"/>
  <c r="P17"/>
  <c r="N17"/>
  <c r="I17"/>
  <c r="J17"/>
  <c r="K17"/>
  <c r="N16"/>
  <c r="O16"/>
  <c r="P16"/>
  <c r="K16"/>
  <c r="J16"/>
  <c r="I16"/>
  <c r="O15"/>
  <c r="P15"/>
  <c r="N15"/>
  <c r="I15"/>
  <c r="J15"/>
  <c r="K15"/>
  <c r="O113" i="2"/>
  <c r="P113"/>
  <c r="N113"/>
  <c r="I113"/>
  <c r="J113"/>
  <c r="K113"/>
  <c r="N112"/>
  <c r="O112"/>
  <c r="P112"/>
  <c r="K112"/>
  <c r="J112"/>
  <c r="I112"/>
  <c r="O32"/>
  <c r="P32"/>
  <c r="P33"/>
  <c r="P13" i="7"/>
  <c r="P14" s="1"/>
  <c r="N32" i="2"/>
  <c r="I32"/>
  <c r="J32"/>
  <c r="K32"/>
  <c r="K33"/>
  <c r="K13" i="7"/>
  <c r="K14" s="1"/>
  <c r="O25" i="11"/>
  <c r="P25"/>
  <c r="N25"/>
  <c r="I25"/>
  <c r="J25"/>
  <c r="K25"/>
  <c r="N24"/>
  <c r="O24"/>
  <c r="P24"/>
  <c r="K24"/>
  <c r="J24"/>
  <c r="I24"/>
  <c r="N103" i="3"/>
  <c r="O103"/>
  <c r="P103"/>
  <c r="J103"/>
  <c r="K103"/>
  <c r="I103"/>
  <c r="N82"/>
  <c r="O82"/>
  <c r="P82"/>
  <c r="I82"/>
  <c r="J82"/>
  <c r="K82"/>
  <c r="N43"/>
  <c r="O43"/>
  <c r="P43"/>
  <c r="I43"/>
  <c r="J43"/>
  <c r="K43"/>
  <c r="N18" i="2"/>
  <c r="O18"/>
  <c r="P18"/>
  <c r="I18"/>
  <c r="J18"/>
  <c r="K18"/>
  <c r="N40" i="4"/>
  <c r="O40"/>
  <c r="P40"/>
  <c r="I40"/>
  <c r="J40"/>
  <c r="K40"/>
  <c r="N153" i="3"/>
  <c r="O153"/>
  <c r="P153"/>
  <c r="P185"/>
  <c r="P195"/>
  <c r="I153"/>
  <c r="J153"/>
  <c r="K153"/>
  <c r="K185"/>
  <c r="K195"/>
  <c r="I62"/>
  <c r="J62"/>
  <c r="K62"/>
  <c r="I146" i="1"/>
  <c r="J146"/>
  <c r="K146"/>
  <c r="I116"/>
  <c r="J116"/>
  <c r="K116"/>
  <c r="I95"/>
  <c r="J95"/>
  <c r="K95"/>
  <c r="N76" i="2"/>
  <c r="O76"/>
  <c r="P76"/>
  <c r="N52" i="1"/>
  <c r="O52"/>
  <c r="P52"/>
  <c r="N64" i="3"/>
  <c r="O64"/>
  <c r="P64"/>
  <c r="N139" i="1"/>
  <c r="O139"/>
  <c r="P139"/>
  <c r="N134"/>
  <c r="O134"/>
  <c r="P134"/>
  <c r="N25" i="7"/>
  <c r="O25"/>
  <c r="P25"/>
  <c r="P26"/>
  <c r="P33"/>
  <c r="N11"/>
  <c r="O11"/>
  <c r="P11"/>
  <c r="I61"/>
  <c r="J61"/>
  <c r="K61"/>
  <c r="I31" i="6"/>
  <c r="J31"/>
  <c r="K31"/>
  <c r="I152" i="3"/>
  <c r="J152"/>
  <c r="K152"/>
  <c r="N50" i="7"/>
  <c r="O50"/>
  <c r="P50"/>
  <c r="P51"/>
  <c r="N37"/>
  <c r="O37"/>
  <c r="P37"/>
  <c r="I48" i="2"/>
  <c r="J48"/>
  <c r="K48"/>
  <c r="N101" i="3"/>
  <c r="O101"/>
  <c r="P101"/>
  <c r="I32" i="6"/>
  <c r="J32"/>
  <c r="K32"/>
  <c r="I9"/>
  <c r="J9"/>
  <c r="K9"/>
  <c r="N22" i="3"/>
  <c r="O22"/>
  <c r="P22"/>
  <c r="I11" i="2"/>
  <c r="J11"/>
  <c r="K11"/>
  <c r="I37"/>
  <c r="J37"/>
  <c r="K37"/>
  <c r="I25" i="3"/>
  <c r="J25"/>
  <c r="K25"/>
  <c r="I57" i="1"/>
  <c r="J57"/>
  <c r="K57"/>
  <c r="I121" i="2"/>
  <c r="J121"/>
  <c r="K121"/>
  <c r="P2" i="7"/>
  <c r="G5"/>
  <c r="H5"/>
  <c r="L5"/>
  <c r="M5"/>
  <c r="N10"/>
  <c r="O10"/>
  <c r="P10"/>
  <c r="P12"/>
  <c r="P2" i="6"/>
  <c r="G5"/>
  <c r="H5"/>
  <c r="L5"/>
  <c r="M5"/>
  <c r="I28"/>
  <c r="J28"/>
  <c r="K28"/>
  <c r="I33"/>
  <c r="J33"/>
  <c r="K33"/>
  <c r="N33"/>
  <c r="O33"/>
  <c r="P33"/>
  <c r="N36"/>
  <c r="O36"/>
  <c r="P36"/>
  <c r="P2" i="11"/>
  <c r="G5"/>
  <c r="H5"/>
  <c r="L5"/>
  <c r="M5"/>
  <c r="I10"/>
  <c r="J10"/>
  <c r="K10"/>
  <c r="N10"/>
  <c r="O10"/>
  <c r="P10"/>
  <c r="P2" i="5"/>
  <c r="G5"/>
  <c r="H5"/>
  <c r="L5"/>
  <c r="M5"/>
  <c r="I13"/>
  <c r="J13"/>
  <c r="K13"/>
  <c r="Q1" i="4"/>
  <c r="G5"/>
  <c r="G64" s="1"/>
  <c r="L64" s="1"/>
  <c r="H5"/>
  <c r="H64" s="1"/>
  <c r="M64" s="1"/>
  <c r="L5"/>
  <c r="M5"/>
  <c r="I9"/>
  <c r="J9"/>
  <c r="K9"/>
  <c r="N9"/>
  <c r="O9"/>
  <c r="P9"/>
  <c r="I18"/>
  <c r="J18"/>
  <c r="K18"/>
  <c r="N18"/>
  <c r="O18"/>
  <c r="P18"/>
  <c r="N25"/>
  <c r="O25"/>
  <c r="P25"/>
  <c r="N31"/>
  <c r="O31"/>
  <c r="P31"/>
  <c r="I35"/>
  <c r="J35"/>
  <c r="K35"/>
  <c r="N35"/>
  <c r="O35"/>
  <c r="P35"/>
  <c r="N36"/>
  <c r="O36"/>
  <c r="P36"/>
  <c r="N37"/>
  <c r="O37"/>
  <c r="P37"/>
  <c r="Q45"/>
  <c r="I49"/>
  <c r="J49"/>
  <c r="K49"/>
  <c r="N49"/>
  <c r="N54"/>
  <c r="O54"/>
  <c r="P54"/>
  <c r="I58"/>
  <c r="J58"/>
  <c r="K58"/>
  <c r="N58"/>
  <c r="O58"/>
  <c r="P58"/>
  <c r="I60"/>
  <c r="J60"/>
  <c r="K60"/>
  <c r="P1" i="3"/>
  <c r="G5"/>
  <c r="H5"/>
  <c r="L5"/>
  <c r="M5"/>
  <c r="I9"/>
  <c r="J9"/>
  <c r="K9"/>
  <c r="N12"/>
  <c r="O12"/>
  <c r="P12"/>
  <c r="I13"/>
  <c r="J13"/>
  <c r="K13"/>
  <c r="I17"/>
  <c r="J17"/>
  <c r="K17"/>
  <c r="N19"/>
  <c r="O19"/>
  <c r="P19"/>
  <c r="I20"/>
  <c r="J20"/>
  <c r="K20"/>
  <c r="N40"/>
  <c r="O40"/>
  <c r="P40"/>
  <c r="I49"/>
  <c r="J49"/>
  <c r="K49"/>
  <c r="P57"/>
  <c r="I69"/>
  <c r="J69"/>
  <c r="K69"/>
  <c r="I95"/>
  <c r="J95"/>
  <c r="K95"/>
  <c r="I99"/>
  <c r="J99"/>
  <c r="K99"/>
  <c r="I106"/>
  <c r="J106"/>
  <c r="K106"/>
  <c r="N106"/>
  <c r="O106"/>
  <c r="P106"/>
  <c r="I111"/>
  <c r="J111"/>
  <c r="K111"/>
  <c r="N111"/>
  <c r="O111"/>
  <c r="P111"/>
  <c r="N112"/>
  <c r="O112"/>
  <c r="P112"/>
  <c r="N114"/>
  <c r="O114"/>
  <c r="P114"/>
  <c r="N122"/>
  <c r="O122"/>
  <c r="P122"/>
  <c r="Q128"/>
  <c r="G129"/>
  <c r="H129"/>
  <c r="L129"/>
  <c r="M129"/>
  <c r="N138"/>
  <c r="I155"/>
  <c r="J155"/>
  <c r="K155"/>
  <c r="I170"/>
  <c r="J170"/>
  <c r="K170"/>
  <c r="Q188"/>
  <c r="Q2" i="2"/>
  <c r="G5"/>
  <c r="H5"/>
  <c r="L5"/>
  <c r="M5"/>
  <c r="I24"/>
  <c r="J24"/>
  <c r="K24"/>
  <c r="N57"/>
  <c r="N58"/>
  <c r="Q68"/>
  <c r="G72"/>
  <c r="H72"/>
  <c r="L72"/>
  <c r="M72"/>
  <c r="Q98"/>
  <c r="G100"/>
  <c r="H100"/>
  <c r="L100"/>
  <c r="M100"/>
  <c r="I108"/>
  <c r="I126"/>
  <c r="I128"/>
  <c r="N128"/>
  <c r="O128"/>
  <c r="P128"/>
  <c r="Q156"/>
  <c r="L5" i="1"/>
  <c r="L127"/>
  <c r="M5"/>
  <c r="M127"/>
  <c r="N9"/>
  <c r="I11"/>
  <c r="J11"/>
  <c r="K11"/>
  <c r="I19"/>
  <c r="J19"/>
  <c r="K19"/>
  <c r="I27"/>
  <c r="J27"/>
  <c r="K27"/>
  <c r="N29"/>
  <c r="O29"/>
  <c r="P29"/>
  <c r="I48"/>
  <c r="J48"/>
  <c r="K48"/>
  <c r="N56"/>
  <c r="O56"/>
  <c r="P56"/>
  <c r="I61"/>
  <c r="I64"/>
  <c r="J64"/>
  <c r="K64"/>
  <c r="N66"/>
  <c r="O66"/>
  <c r="P66"/>
  <c r="N70"/>
  <c r="O70"/>
  <c r="P70"/>
  <c r="Q72"/>
  <c r="I77"/>
  <c r="J77"/>
  <c r="K77"/>
  <c r="N77"/>
  <c r="O77"/>
  <c r="P77"/>
  <c r="I78"/>
  <c r="J78"/>
  <c r="K78"/>
  <c r="I80"/>
  <c r="J80"/>
  <c r="K80"/>
  <c r="I84"/>
  <c r="N88"/>
  <c r="N92"/>
  <c r="N99"/>
  <c r="I111"/>
  <c r="J111"/>
  <c r="K111"/>
  <c r="Q126"/>
  <c r="G127"/>
  <c r="H127"/>
  <c r="N141"/>
  <c r="O141"/>
  <c r="P141"/>
  <c r="P152"/>
  <c r="P161"/>
  <c r="N144"/>
  <c r="I150"/>
  <c r="N52" i="3"/>
  <c r="O52"/>
  <c r="P52"/>
  <c r="N168"/>
  <c r="O168"/>
  <c r="P168"/>
  <c r="I83" i="1"/>
  <c r="J83"/>
  <c r="K83"/>
  <c r="I15"/>
  <c r="J15"/>
  <c r="K15"/>
  <c r="I56" i="4"/>
  <c r="J56"/>
  <c r="K56"/>
  <c r="I32" i="1"/>
  <c r="J32"/>
  <c r="K32"/>
  <c r="N10" i="3"/>
  <c r="O10"/>
  <c r="P10"/>
  <c r="N29"/>
  <c r="O29"/>
  <c r="P29"/>
  <c r="N127" i="2"/>
  <c r="O127"/>
  <c r="P127"/>
  <c r="N149"/>
  <c r="O149"/>
  <c r="P149"/>
  <c r="I115" i="3"/>
  <c r="J115"/>
  <c r="K115"/>
  <c r="I121"/>
  <c r="J121"/>
  <c r="K121"/>
  <c r="I123"/>
  <c r="J123"/>
  <c r="K123"/>
  <c r="I89" i="1"/>
  <c r="J89"/>
  <c r="K89"/>
  <c r="N132"/>
  <c r="O132"/>
  <c r="P132"/>
  <c r="N115" i="3"/>
  <c r="O115"/>
  <c r="P115"/>
  <c r="I148" i="2"/>
  <c r="J148"/>
  <c r="K148"/>
  <c r="I37" i="7"/>
  <c r="J37"/>
  <c r="K37"/>
  <c r="N76" i="1"/>
  <c r="O76"/>
  <c r="P76"/>
  <c r="I127" i="2"/>
  <c r="J127"/>
  <c r="K127"/>
  <c r="I52" i="4"/>
  <c r="J52"/>
  <c r="K52"/>
  <c r="N24" i="3"/>
  <c r="O24"/>
  <c r="P24"/>
  <c r="N178"/>
  <c r="O178"/>
  <c r="P178"/>
  <c r="I139" i="1"/>
  <c r="J139"/>
  <c r="K139"/>
  <c r="I38"/>
  <c r="J38"/>
  <c r="K38"/>
  <c r="N38"/>
  <c r="O38"/>
  <c r="P38"/>
  <c r="I76" i="2"/>
  <c r="J76"/>
  <c r="K76"/>
  <c r="N117"/>
  <c r="O117"/>
  <c r="P117"/>
  <c r="P153"/>
  <c r="P161"/>
  <c r="I52" i="1"/>
  <c r="J52"/>
  <c r="K52"/>
  <c r="I118" i="3"/>
  <c r="J118"/>
  <c r="K118"/>
  <c r="I116"/>
  <c r="J116"/>
  <c r="K116"/>
  <c r="I48" i="4"/>
  <c r="J48"/>
  <c r="K48"/>
  <c r="N74" i="1"/>
  <c r="O74"/>
  <c r="P74"/>
  <c r="I28" i="5"/>
  <c r="J28"/>
  <c r="K28"/>
  <c r="I54" i="3"/>
  <c r="J54"/>
  <c r="K54"/>
  <c r="N123"/>
  <c r="O123"/>
  <c r="P123"/>
  <c r="I24" i="4"/>
  <c r="J24"/>
  <c r="K24"/>
  <c r="I70"/>
  <c r="J70"/>
  <c r="K70"/>
  <c r="I43" i="1"/>
  <c r="J43"/>
  <c r="K43"/>
  <c r="I125" i="2"/>
  <c r="J125"/>
  <c r="K125"/>
  <c r="I34" i="3"/>
  <c r="J34"/>
  <c r="K34"/>
  <c r="N14" i="2"/>
  <c r="O14"/>
  <c r="P14"/>
  <c r="N39" i="7"/>
  <c r="O39"/>
  <c r="P39"/>
  <c r="N152" i="3"/>
  <c r="O152"/>
  <c r="P152"/>
  <c r="N56" i="4"/>
  <c r="O56"/>
  <c r="P56"/>
  <c r="N11" i="6"/>
  <c r="O11"/>
  <c r="P11"/>
  <c r="N59" i="3"/>
  <c r="O59"/>
  <c r="P59"/>
  <c r="I53"/>
  <c r="J53"/>
  <c r="K53"/>
  <c r="I181"/>
  <c r="J181"/>
  <c r="K181"/>
  <c r="I25" i="7"/>
  <c r="J25"/>
  <c r="K25"/>
  <c r="K26"/>
  <c r="N23" i="4"/>
  <c r="O23"/>
  <c r="P23"/>
  <c r="N30" i="6"/>
  <c r="O30"/>
  <c r="P30"/>
  <c r="I14" i="5"/>
  <c r="J14"/>
  <c r="K14"/>
  <c r="I10" i="1"/>
  <c r="J10"/>
  <c r="K10"/>
  <c r="I59" i="3"/>
  <c r="J59"/>
  <c r="K59"/>
  <c r="N48" i="2"/>
  <c r="O48"/>
  <c r="P48"/>
  <c r="N26" i="5"/>
  <c r="O26"/>
  <c r="P26"/>
  <c r="N24" i="6"/>
  <c r="O24"/>
  <c r="P24"/>
  <c r="N151" i="2"/>
  <c r="O151"/>
  <c r="P151"/>
  <c r="I25" i="5"/>
  <c r="J25"/>
  <c r="K25"/>
  <c r="I24" i="3"/>
  <c r="J24"/>
  <c r="K24"/>
  <c r="N41" i="4"/>
  <c r="O41"/>
  <c r="P41"/>
  <c r="N12" i="5"/>
  <c r="O12"/>
  <c r="P12"/>
  <c r="I152" i="2"/>
  <c r="J152"/>
  <c r="K152"/>
  <c r="N78"/>
  <c r="O78"/>
  <c r="P78"/>
  <c r="N136"/>
  <c r="O136"/>
  <c r="P136"/>
  <c r="I130" i="1"/>
  <c r="J130"/>
  <c r="K130"/>
  <c r="N57"/>
  <c r="O57"/>
  <c r="P57"/>
  <c r="N27" i="3"/>
  <c r="O27"/>
  <c r="P27"/>
  <c r="I14"/>
  <c r="J14"/>
  <c r="K14"/>
  <c r="N39" i="4"/>
  <c r="O39"/>
  <c r="P39"/>
  <c r="N166" i="3"/>
  <c r="O166"/>
  <c r="P166"/>
  <c r="N135"/>
  <c r="O135"/>
  <c r="P135"/>
  <c r="N102" i="1"/>
  <c r="O102"/>
  <c r="P102"/>
  <c r="I115"/>
  <c r="J115"/>
  <c r="K115"/>
  <c r="N81"/>
  <c r="O81"/>
  <c r="P81"/>
  <c r="N24" i="4"/>
  <c r="O24"/>
  <c r="P24"/>
  <c r="I54"/>
  <c r="J54"/>
  <c r="K54"/>
  <c r="N25" i="1"/>
  <c r="O25"/>
  <c r="P25"/>
  <c r="N35" i="6"/>
  <c r="O35"/>
  <c r="P35"/>
  <c r="N53" i="3"/>
  <c r="O53"/>
  <c r="P53"/>
  <c r="I10" i="6"/>
  <c r="J10"/>
  <c r="K10"/>
  <c r="N72" i="3"/>
  <c r="O72"/>
  <c r="P72"/>
  <c r="N100"/>
  <c r="O100"/>
  <c r="P100"/>
  <c r="N54" i="1"/>
  <c r="O54"/>
  <c r="P54"/>
  <c r="N73" i="3"/>
  <c r="O73"/>
  <c r="P73"/>
  <c r="N147"/>
  <c r="O147"/>
  <c r="P147"/>
  <c r="N15" i="6"/>
  <c r="O15"/>
  <c r="P15"/>
  <c r="N130" i="1"/>
  <c r="O130"/>
  <c r="P130"/>
  <c r="N106"/>
  <c r="O106"/>
  <c r="P106"/>
  <c r="N96"/>
  <c r="O96"/>
  <c r="P96"/>
  <c r="I114"/>
  <c r="J114"/>
  <c r="K114"/>
  <c r="I87"/>
  <c r="J87"/>
  <c r="K87"/>
  <c r="N8"/>
  <c r="O8"/>
  <c r="P8"/>
  <c r="N117"/>
  <c r="O117"/>
  <c r="P117"/>
  <c r="I10" i="5"/>
  <c r="J10"/>
  <c r="K10"/>
  <c r="I18"/>
  <c r="J18"/>
  <c r="K18"/>
  <c r="I15"/>
  <c r="J15"/>
  <c r="K15"/>
  <c r="O49" i="4"/>
  <c r="P49"/>
  <c r="N28"/>
  <c r="O28"/>
  <c r="P28"/>
  <c r="N10"/>
  <c r="O10"/>
  <c r="P10"/>
  <c r="N13"/>
  <c r="O13"/>
  <c r="P13"/>
  <c r="N41" i="2"/>
  <c r="O41"/>
  <c r="P41"/>
  <c r="I14"/>
  <c r="J14"/>
  <c r="K14"/>
  <c r="I30" i="4"/>
  <c r="J30"/>
  <c r="K30"/>
  <c r="I117" i="1"/>
  <c r="J117"/>
  <c r="K117"/>
  <c r="I28" i="4"/>
  <c r="J28"/>
  <c r="K28"/>
  <c r="N13" i="5"/>
  <c r="O13"/>
  <c r="P13"/>
  <c r="N97" i="3"/>
  <c r="O97"/>
  <c r="P97"/>
  <c r="N29" i="6"/>
  <c r="O29"/>
  <c r="P29"/>
  <c r="I11" i="7"/>
  <c r="J11"/>
  <c r="K11"/>
  <c r="I32" i="3"/>
  <c r="J32"/>
  <c r="K32"/>
  <c r="I109"/>
  <c r="J109"/>
  <c r="K109"/>
  <c r="I12" i="1"/>
  <c r="J12"/>
  <c r="K12"/>
  <c r="I29" i="3"/>
  <c r="J29"/>
  <c r="K29"/>
  <c r="I35"/>
  <c r="J35"/>
  <c r="K35"/>
  <c r="I132" i="1"/>
  <c r="J132"/>
  <c r="K132"/>
  <c r="N107" i="2"/>
  <c r="O107"/>
  <c r="P107"/>
  <c r="N75"/>
  <c r="O75"/>
  <c r="P75"/>
  <c r="N22"/>
  <c r="O22"/>
  <c r="P22"/>
  <c r="N137" i="3"/>
  <c r="O137"/>
  <c r="P137"/>
  <c r="I94"/>
  <c r="J94"/>
  <c r="K94"/>
  <c r="I149" i="1"/>
  <c r="J149"/>
  <c r="K149"/>
  <c r="I27" i="5"/>
  <c r="J27"/>
  <c r="K27"/>
  <c r="N87" i="3"/>
  <c r="O87"/>
  <c r="P87"/>
  <c r="N47"/>
  <c r="O47"/>
  <c r="P47"/>
  <c r="N16"/>
  <c r="O16"/>
  <c r="P16"/>
  <c r="I11" i="11"/>
  <c r="J11"/>
  <c r="K11"/>
  <c r="N154" i="3"/>
  <c r="O154"/>
  <c r="P154"/>
  <c r="N18" i="5"/>
  <c r="O18"/>
  <c r="P18"/>
  <c r="N15"/>
  <c r="O15"/>
  <c r="P15"/>
  <c r="N11"/>
  <c r="O11"/>
  <c r="P11"/>
  <c r="N10"/>
  <c r="O10"/>
  <c r="P10"/>
  <c r="I17"/>
  <c r="J17"/>
  <c r="K17"/>
  <c r="I12"/>
  <c r="J12"/>
  <c r="K12"/>
  <c r="N25"/>
  <c r="O25"/>
  <c r="P25"/>
  <c r="N28"/>
  <c r="O28"/>
  <c r="P28"/>
  <c r="N17"/>
  <c r="O17"/>
  <c r="P17"/>
  <c r="I70" i="1"/>
  <c r="J70"/>
  <c r="K70"/>
  <c r="I12" i="4"/>
  <c r="J12"/>
  <c r="K12"/>
  <c r="I120" i="3"/>
  <c r="J120"/>
  <c r="K120"/>
  <c r="I67" i="1"/>
  <c r="J67"/>
  <c r="K67"/>
  <c r="I36"/>
  <c r="J36"/>
  <c r="K36"/>
  <c r="I9"/>
  <c r="J9"/>
  <c r="K9"/>
  <c r="N12" i="4"/>
  <c r="O12"/>
  <c r="P12"/>
  <c r="N11"/>
  <c r="O11"/>
  <c r="P11"/>
  <c r="I26" i="5"/>
  <c r="J26"/>
  <c r="K26"/>
  <c r="I41" i="4"/>
  <c r="J41"/>
  <c r="K41"/>
  <c r="I35" i="6"/>
  <c r="J35"/>
  <c r="K35"/>
  <c r="I166" i="3"/>
  <c r="J166"/>
  <c r="K166"/>
  <c r="I50" i="7"/>
  <c r="J50"/>
  <c r="K50"/>
  <c r="K51"/>
  <c r="K54"/>
  <c r="I106" i="1"/>
  <c r="J106"/>
  <c r="K106"/>
  <c r="I172" i="3"/>
  <c r="J172"/>
  <c r="K172"/>
  <c r="I108"/>
  <c r="J108"/>
  <c r="K108"/>
  <c r="I69" i="4"/>
  <c r="J69"/>
  <c r="K69"/>
  <c r="I96" i="1"/>
  <c r="J96"/>
  <c r="K96"/>
  <c r="I137" i="2"/>
  <c r="J137"/>
  <c r="K137"/>
  <c r="I39" i="4"/>
  <c r="J39"/>
  <c r="K39"/>
  <c r="I11" i="6"/>
  <c r="J11"/>
  <c r="K11"/>
  <c r="I25" i="1"/>
  <c r="J25"/>
  <c r="K25"/>
  <c r="I40"/>
  <c r="J40"/>
  <c r="K40"/>
  <c r="I39" i="7"/>
  <c r="J39"/>
  <c r="K39"/>
  <c r="N31" i="1"/>
  <c r="O31"/>
  <c r="P31"/>
  <c r="N11"/>
  <c r="O11"/>
  <c r="P11"/>
  <c r="O9"/>
  <c r="P9"/>
  <c r="N33" i="3"/>
  <c r="O33"/>
  <c r="P33"/>
  <c r="N26"/>
  <c r="O26"/>
  <c r="P26"/>
  <c r="I34" i="4"/>
  <c r="J34"/>
  <c r="K34"/>
  <c r="I31"/>
  <c r="J31"/>
  <c r="K31"/>
  <c r="I26"/>
  <c r="J26"/>
  <c r="K26"/>
  <c r="I20"/>
  <c r="J20"/>
  <c r="K20"/>
  <c r="I14"/>
  <c r="J14"/>
  <c r="K14"/>
  <c r="I11" i="5"/>
  <c r="J11"/>
  <c r="K11"/>
  <c r="N49" i="1"/>
  <c r="O49"/>
  <c r="P49"/>
  <c r="N88" i="3"/>
  <c r="O88"/>
  <c r="P88"/>
  <c r="I10" i="7"/>
  <c r="J10"/>
  <c r="K10"/>
  <c r="K12"/>
  <c r="I41" i="1"/>
  <c r="J41"/>
  <c r="K41"/>
  <c r="N83"/>
  <c r="O83"/>
  <c r="P83"/>
  <c r="P54" i="7"/>
  <c r="N14" i="5"/>
  <c r="O14"/>
  <c r="P14"/>
  <c r="I33" i="1"/>
  <c r="J33"/>
  <c r="K33"/>
  <c r="N20" i="4"/>
  <c r="O20"/>
  <c r="P20"/>
  <c r="N100" i="1"/>
  <c r="O100"/>
  <c r="P100"/>
  <c r="N8" i="3"/>
  <c r="O8"/>
  <c r="P8"/>
  <c r="I11" i="4"/>
  <c r="J11"/>
  <c r="K11"/>
  <c r="I73" i="3"/>
  <c r="J73"/>
  <c r="K73"/>
  <c r="I10"/>
  <c r="J10"/>
  <c r="K10"/>
  <c r="N38" i="7"/>
  <c r="O38"/>
  <c r="P38"/>
  <c r="P40"/>
  <c r="N94" i="3"/>
  <c r="O94"/>
  <c r="P94"/>
  <c r="N32" i="6"/>
  <c r="O32"/>
  <c r="P32"/>
  <c r="I16"/>
  <c r="J16"/>
  <c r="K16"/>
  <c r="I42" i="4"/>
  <c r="J42"/>
  <c r="K42"/>
  <c r="I17"/>
  <c r="J17"/>
  <c r="K17"/>
  <c r="I27" i="3"/>
  <c r="J27"/>
  <c r="K27"/>
  <c r="N13" i="11"/>
  <c r="O13"/>
  <c r="P13"/>
  <c r="N175" i="3"/>
  <c r="O175"/>
  <c r="P175"/>
  <c r="N46" i="1"/>
  <c r="O46"/>
  <c r="P46"/>
  <c r="N112"/>
  <c r="O112"/>
  <c r="P112"/>
  <c r="N61" i="7"/>
  <c r="O61"/>
  <c r="P61"/>
  <c r="O138" i="3"/>
  <c r="P138"/>
  <c r="I36" i="6"/>
  <c r="J36"/>
  <c r="K36"/>
  <c r="N12"/>
  <c r="O12"/>
  <c r="P12"/>
  <c r="I64" i="3"/>
  <c r="J64"/>
  <c r="K64"/>
  <c r="P32" i="7"/>
  <c r="P29"/>
  <c r="P30"/>
  <c r="P31"/>
  <c r="P28"/>
  <c r="P57"/>
  <c r="P53"/>
  <c r="I22" i="4"/>
  <c r="J22"/>
  <c r="K22"/>
  <c r="I15" i="6"/>
  <c r="J15"/>
  <c r="K15"/>
  <c r="I135" i="3"/>
  <c r="J135"/>
  <c r="K135"/>
  <c r="I100"/>
  <c r="J100"/>
  <c r="K100"/>
  <c r="I147"/>
  <c r="J147"/>
  <c r="K147"/>
  <c r="N117"/>
  <c r="O117"/>
  <c r="P117"/>
  <c r="N46"/>
  <c r="O46"/>
  <c r="P46"/>
  <c r="I175"/>
  <c r="J175"/>
  <c r="K175"/>
  <c r="N32"/>
  <c r="O32"/>
  <c r="P32"/>
  <c r="N35"/>
  <c r="O35"/>
  <c r="P35"/>
  <c r="N180"/>
  <c r="O180"/>
  <c r="P180"/>
  <c r="N181"/>
  <c r="O181"/>
  <c r="P181"/>
  <c r="N105"/>
  <c r="O105"/>
  <c r="P105"/>
  <c r="I137"/>
  <c r="J137"/>
  <c r="K137"/>
  <c r="I117"/>
  <c r="J117"/>
  <c r="K117"/>
  <c r="I46"/>
  <c r="J46"/>
  <c r="K46"/>
  <c r="N172"/>
  <c r="O172"/>
  <c r="P172"/>
  <c r="I180"/>
  <c r="J180"/>
  <c r="K180"/>
  <c r="N120"/>
  <c r="O120"/>
  <c r="P120"/>
  <c r="I101"/>
  <c r="J101"/>
  <c r="K101"/>
  <c r="N135" i="2"/>
  <c r="O135"/>
  <c r="P135"/>
  <c r="I90" i="3"/>
  <c r="J90"/>
  <c r="K90"/>
  <c r="I75"/>
  <c r="J75"/>
  <c r="K75"/>
  <c r="I38" i="7"/>
  <c r="J38"/>
  <c r="K38"/>
  <c r="N10" i="1"/>
  <c r="O10"/>
  <c r="P10"/>
  <c r="N16" i="6"/>
  <c r="O16"/>
  <c r="P16"/>
  <c r="P55" i="7"/>
  <c r="N149" i="1"/>
  <c r="O149"/>
  <c r="P149"/>
  <c r="I30" i="5"/>
  <c r="J30"/>
  <c r="K30"/>
  <c r="I29"/>
  <c r="J29"/>
  <c r="K29"/>
  <c r="I23" i="6"/>
  <c r="J23"/>
  <c r="K23"/>
  <c r="I97" i="3"/>
  <c r="J97"/>
  <c r="K97"/>
  <c r="I23" i="4"/>
  <c r="J23"/>
  <c r="K23"/>
  <c r="I21"/>
  <c r="J21"/>
  <c r="K21"/>
  <c r="I102" i="1"/>
  <c r="J102"/>
  <c r="K102"/>
  <c r="N147"/>
  <c r="O147"/>
  <c r="P147"/>
  <c r="I60"/>
  <c r="J60"/>
  <c r="K60"/>
  <c r="N14"/>
  <c r="O14"/>
  <c r="P14"/>
  <c r="N30" i="5"/>
  <c r="O30"/>
  <c r="P30"/>
  <c r="N29"/>
  <c r="O29"/>
  <c r="P29"/>
  <c r="N27"/>
  <c r="O27"/>
  <c r="P27"/>
  <c r="N108" i="3"/>
  <c r="O108"/>
  <c r="P108"/>
  <c r="N15" i="1"/>
  <c r="O15"/>
  <c r="P15"/>
  <c r="N94"/>
  <c r="O94"/>
  <c r="P94"/>
  <c r="N17" i="2"/>
  <c r="O17"/>
  <c r="P17"/>
  <c r="N43" i="1"/>
  <c r="O43"/>
  <c r="P43"/>
  <c r="N118" i="3"/>
  <c r="O118"/>
  <c r="P118"/>
  <c r="I19" i="5"/>
  <c r="J19"/>
  <c r="K19"/>
  <c r="K21"/>
  <c r="K37"/>
  <c r="K40"/>
  <c r="K49"/>
  <c r="N19"/>
  <c r="O19"/>
  <c r="P19"/>
  <c r="P21"/>
  <c r="P37"/>
  <c r="P40"/>
  <c r="P49"/>
  <c r="I51" i="4"/>
  <c r="J51"/>
  <c r="K51"/>
  <c r="N60"/>
  <c r="O60"/>
  <c r="P60"/>
  <c r="N14"/>
  <c r="O14"/>
  <c r="P14"/>
  <c r="I94" i="1"/>
  <c r="J94"/>
  <c r="K94"/>
  <c r="I13" i="4"/>
  <c r="J13"/>
  <c r="K13"/>
  <c r="N60" i="1"/>
  <c r="O60"/>
  <c r="P60"/>
  <c r="N70" i="4"/>
  <c r="O70"/>
  <c r="P70"/>
  <c r="N34" i="2"/>
  <c r="O34"/>
  <c r="P34"/>
  <c r="I8" i="3"/>
  <c r="J8"/>
  <c r="K8"/>
  <c r="I8" i="1"/>
  <c r="J8"/>
  <c r="K8"/>
  <c r="I10" i="4"/>
  <c r="J10"/>
  <c r="K10"/>
  <c r="I178" i="3"/>
  <c r="J178"/>
  <c r="K178"/>
  <c r="I16"/>
  <c r="J16"/>
  <c r="K16"/>
  <c r="N9" i="2"/>
  <c r="O9"/>
  <c r="P9"/>
  <c r="N62"/>
  <c r="O62"/>
  <c r="P62"/>
  <c r="N41" i="1"/>
  <c r="O41"/>
  <c r="P41"/>
  <c r="N61" i="2"/>
  <c r="O61"/>
  <c r="P61"/>
  <c r="N14" i="3"/>
  <c r="O14"/>
  <c r="P14"/>
  <c r="N110" i="2"/>
  <c r="O110"/>
  <c r="P110"/>
  <c r="I135"/>
  <c r="J135"/>
  <c r="K135"/>
  <c r="I24" i="1"/>
  <c r="J24"/>
  <c r="K24"/>
  <c r="N9" i="6"/>
  <c r="O9"/>
  <c r="P9"/>
  <c r="N66" i="3"/>
  <c r="O66"/>
  <c r="P66"/>
  <c r="N137" i="2"/>
  <c r="O137"/>
  <c r="P137"/>
  <c r="N109" i="3"/>
  <c r="O109"/>
  <c r="P109"/>
  <c r="I54" i="1"/>
  <c r="J54"/>
  <c r="K54"/>
  <c r="I30" i="6"/>
  <c r="J30"/>
  <c r="K30"/>
  <c r="I83" i="3"/>
  <c r="J83"/>
  <c r="K83"/>
  <c r="I24" i="6"/>
  <c r="J24"/>
  <c r="K24"/>
  <c r="N115" i="1"/>
  <c r="O115"/>
  <c r="P115"/>
  <c r="N10" i="6"/>
  <c r="O10"/>
  <c r="P10"/>
  <c r="I29"/>
  <c r="J29"/>
  <c r="K29"/>
  <c r="N31"/>
  <c r="O31"/>
  <c r="P31"/>
  <c r="I17"/>
  <c r="J17"/>
  <c r="K17"/>
  <c r="N34" i="4"/>
  <c r="O34"/>
  <c r="P34"/>
  <c r="N21"/>
  <c r="O21"/>
  <c r="P21"/>
  <c r="I57"/>
  <c r="J57"/>
  <c r="K57"/>
  <c r="N12" i="2"/>
  <c r="O12"/>
  <c r="P12"/>
  <c r="I84"/>
  <c r="J84"/>
  <c r="K84"/>
  <c r="I78"/>
  <c r="J78"/>
  <c r="K78"/>
  <c r="N86"/>
  <c r="O86"/>
  <c r="P86"/>
  <c r="N42"/>
  <c r="O42"/>
  <c r="P42"/>
  <c r="N83"/>
  <c r="O83"/>
  <c r="P83"/>
  <c r="N126"/>
  <c r="O126"/>
  <c r="P126"/>
  <c r="I54"/>
  <c r="J54"/>
  <c r="K54"/>
  <c r="I77"/>
  <c r="J77"/>
  <c r="K77"/>
  <c r="N139"/>
  <c r="O139"/>
  <c r="P139"/>
  <c r="I150"/>
  <c r="J150"/>
  <c r="K150"/>
  <c r="N46"/>
  <c r="O46"/>
  <c r="P46"/>
  <c r="I47" i="3"/>
  <c r="J47"/>
  <c r="K47"/>
  <c r="I105"/>
  <c r="J105"/>
  <c r="K105"/>
  <c r="I72"/>
  <c r="J72"/>
  <c r="K72"/>
  <c r="I52"/>
  <c r="J52"/>
  <c r="K52"/>
  <c r="I50"/>
  <c r="J50"/>
  <c r="K50"/>
  <c r="I139"/>
  <c r="J139"/>
  <c r="K139"/>
  <c r="N116"/>
  <c r="O116"/>
  <c r="P116"/>
  <c r="N90"/>
  <c r="O90"/>
  <c r="P90"/>
  <c r="N139"/>
  <c r="O139"/>
  <c r="P139"/>
  <c r="N55" i="1"/>
  <c r="O55"/>
  <c r="P55"/>
  <c r="N44"/>
  <c r="O44"/>
  <c r="P44"/>
  <c r="N35"/>
  <c r="O35"/>
  <c r="P35"/>
  <c r="J150"/>
  <c r="K150"/>
  <c r="I143"/>
  <c r="J143"/>
  <c r="K143"/>
  <c r="N150"/>
  <c r="O150"/>
  <c r="P150"/>
  <c r="N148"/>
  <c r="O148"/>
  <c r="P148"/>
  <c r="O144"/>
  <c r="P144"/>
  <c r="N108"/>
  <c r="O108"/>
  <c r="P108"/>
  <c r="N105"/>
  <c r="O105"/>
  <c r="P105"/>
  <c r="N98"/>
  <c r="O98"/>
  <c r="P98"/>
  <c r="O92"/>
  <c r="P92"/>
  <c r="N82"/>
  <c r="O82"/>
  <c r="P82"/>
  <c r="I35"/>
  <c r="J35"/>
  <c r="K35"/>
  <c r="I74"/>
  <c r="J74"/>
  <c r="K74"/>
  <c r="N89"/>
  <c r="O89"/>
  <c r="P89"/>
  <c r="I134"/>
  <c r="J134"/>
  <c r="K134"/>
  <c r="N48"/>
  <c r="O48"/>
  <c r="P48"/>
  <c r="N33"/>
  <c r="O33"/>
  <c r="P33"/>
  <c r="N28"/>
  <c r="O28"/>
  <c r="P28"/>
  <c r="N114"/>
  <c r="O114"/>
  <c r="P114"/>
  <c r="N95"/>
  <c r="O95"/>
  <c r="P95"/>
  <c r="N116"/>
  <c r="O116"/>
  <c r="P116"/>
  <c r="N146"/>
  <c r="O146"/>
  <c r="P146"/>
  <c r="N63"/>
  <c r="O63"/>
  <c r="P63"/>
  <c r="N50"/>
  <c r="O50"/>
  <c r="P50"/>
  <c r="I137"/>
  <c r="J137"/>
  <c r="K137"/>
  <c r="I109"/>
  <c r="J109"/>
  <c r="K109"/>
  <c r="I103"/>
  <c r="J103"/>
  <c r="K103"/>
  <c r="I92"/>
  <c r="J92"/>
  <c r="K92"/>
  <c r="I90"/>
  <c r="J90"/>
  <c r="K90"/>
  <c r="J84"/>
  <c r="K84"/>
  <c r="I82"/>
  <c r="J82"/>
  <c r="K82"/>
  <c r="I135"/>
  <c r="J135"/>
  <c r="K135"/>
  <c r="I29"/>
  <c r="J29"/>
  <c r="K29"/>
  <c r="I28"/>
  <c r="J28"/>
  <c r="K28"/>
  <c r="I26"/>
  <c r="J26"/>
  <c r="K26"/>
  <c r="I148"/>
  <c r="J148"/>
  <c r="K148"/>
  <c r="N111"/>
  <c r="O111"/>
  <c r="P111"/>
  <c r="N84"/>
  <c r="O84"/>
  <c r="P84"/>
  <c r="I66"/>
  <c r="J66"/>
  <c r="K66"/>
  <c r="I55"/>
  <c r="J55"/>
  <c r="K55"/>
  <c r="I50"/>
  <c r="J50"/>
  <c r="K50"/>
  <c r="I39"/>
  <c r="J39"/>
  <c r="K39"/>
  <c r="N27"/>
  <c r="O27"/>
  <c r="P27"/>
  <c r="N24"/>
  <c r="O24"/>
  <c r="P24"/>
  <c r="N21"/>
  <c r="O21"/>
  <c r="P21"/>
  <c r="N20"/>
  <c r="O20"/>
  <c r="P20"/>
  <c r="I81"/>
  <c r="J81"/>
  <c r="K81"/>
  <c r="N40"/>
  <c r="O40"/>
  <c r="P40"/>
  <c r="I46"/>
  <c r="J46"/>
  <c r="K46"/>
  <c r="N12"/>
  <c r="O12"/>
  <c r="P12"/>
  <c r="N32"/>
  <c r="O32"/>
  <c r="P32"/>
  <c r="N87"/>
  <c r="O87"/>
  <c r="P87"/>
  <c r="I14"/>
  <c r="J14"/>
  <c r="K14"/>
  <c r="N61"/>
  <c r="O61"/>
  <c r="P61"/>
  <c r="I141"/>
  <c r="J141"/>
  <c r="K141"/>
  <c r="K152"/>
  <c r="K161"/>
  <c r="I88"/>
  <c r="J88"/>
  <c r="K88"/>
  <c r="I76"/>
  <c r="J76"/>
  <c r="K76"/>
  <c r="I85"/>
  <c r="J85"/>
  <c r="K85"/>
  <c r="I18"/>
  <c r="J18"/>
  <c r="K18"/>
  <c r="N90"/>
  <c r="O90"/>
  <c r="P90"/>
  <c r="O88"/>
  <c r="P88"/>
  <c r="N39"/>
  <c r="O39"/>
  <c r="P39"/>
  <c r="N36"/>
  <c r="O36"/>
  <c r="P36"/>
  <c r="I144"/>
  <c r="J144"/>
  <c r="K144"/>
  <c r="I98"/>
  <c r="J98"/>
  <c r="K98"/>
  <c r="I56"/>
  <c r="J56"/>
  <c r="K56"/>
  <c r="I44"/>
  <c r="J44"/>
  <c r="K44"/>
  <c r="N26"/>
  <c r="O26"/>
  <c r="P26"/>
  <c r="N19"/>
  <c r="O19"/>
  <c r="P19"/>
  <c r="I100"/>
  <c r="J100"/>
  <c r="K100"/>
  <c r="I112"/>
  <c r="J112"/>
  <c r="K112"/>
  <c r="I21"/>
  <c r="J21"/>
  <c r="K21"/>
  <c r="K119"/>
  <c r="K160"/>
  <c r="I20"/>
  <c r="J20"/>
  <c r="K20"/>
  <c r="I49"/>
  <c r="J49"/>
  <c r="K49"/>
  <c r="I147"/>
  <c r="J147"/>
  <c r="K147"/>
  <c r="N135"/>
  <c r="O135"/>
  <c r="P135"/>
  <c r="N80"/>
  <c r="O80"/>
  <c r="P80"/>
  <c r="N67"/>
  <c r="O67"/>
  <c r="P67"/>
  <c r="P45" i="7"/>
  <c r="P43"/>
  <c r="P46"/>
  <c r="K56"/>
  <c r="K55"/>
  <c r="K53"/>
  <c r="K57"/>
  <c r="K58"/>
  <c r="K37" i="6"/>
  <c r="K43"/>
  <c r="K162" i="1"/>
  <c r="K163" s="1"/>
  <c r="K174" s="1"/>
  <c r="N143"/>
  <c r="O143"/>
  <c r="P143"/>
  <c r="O99"/>
  <c r="P99"/>
  <c r="I99"/>
  <c r="J99"/>
  <c r="K99"/>
  <c r="N78"/>
  <c r="O78"/>
  <c r="P78"/>
  <c r="N64"/>
  <c r="O64"/>
  <c r="P64"/>
  <c r="N45"/>
  <c r="O45"/>
  <c r="P45"/>
  <c r="I31"/>
  <c r="J31"/>
  <c r="K31"/>
  <c r="I108"/>
  <c r="J108"/>
  <c r="K108"/>
  <c r="I105"/>
  <c r="J105"/>
  <c r="K105"/>
  <c r="I37"/>
  <c r="J37"/>
  <c r="K37"/>
  <c r="N22" i="4"/>
  <c r="O22"/>
  <c r="P22"/>
  <c r="N140" i="2"/>
  <c r="O140"/>
  <c r="P140"/>
  <c r="N28" i="6"/>
  <c r="O28"/>
  <c r="P28"/>
  <c r="P37"/>
  <c r="P43"/>
  <c r="P162" i="1"/>
  <c r="N29" i="4"/>
  <c r="O29"/>
  <c r="P29"/>
  <c r="J128" i="2"/>
  <c r="K128"/>
  <c r="I119"/>
  <c r="J119"/>
  <c r="K119"/>
  <c r="O58"/>
  <c r="P58"/>
  <c r="N30"/>
  <c r="O30"/>
  <c r="P30"/>
  <c r="N26"/>
  <c r="O26"/>
  <c r="P26"/>
  <c r="I140"/>
  <c r="J140"/>
  <c r="K140"/>
  <c r="N84"/>
  <c r="O84"/>
  <c r="P84"/>
  <c r="I107"/>
  <c r="J107"/>
  <c r="K107"/>
  <c r="I87"/>
  <c r="J87"/>
  <c r="K87"/>
  <c r="I75"/>
  <c r="J75"/>
  <c r="K75"/>
  <c r="N104"/>
  <c r="O104"/>
  <c r="P104"/>
  <c r="I41"/>
  <c r="J41"/>
  <c r="K41"/>
  <c r="I110"/>
  <c r="J110"/>
  <c r="K110"/>
  <c r="I9"/>
  <c r="J9"/>
  <c r="K9"/>
  <c r="I61"/>
  <c r="J61"/>
  <c r="K61"/>
  <c r="I62"/>
  <c r="J62"/>
  <c r="K62"/>
  <c r="I17"/>
  <c r="J17"/>
  <c r="K17"/>
  <c r="I34"/>
  <c r="J34"/>
  <c r="K34"/>
  <c r="I151"/>
  <c r="J151"/>
  <c r="K151"/>
  <c r="N148"/>
  <c r="O148"/>
  <c r="P148"/>
  <c r="I86"/>
  <c r="J86"/>
  <c r="K86"/>
  <c r="I42"/>
  <c r="J42"/>
  <c r="K42"/>
  <c r="I83"/>
  <c r="J83"/>
  <c r="K83"/>
  <c r="I117"/>
  <c r="J117"/>
  <c r="K117"/>
  <c r="K153"/>
  <c r="K161"/>
  <c r="I90"/>
  <c r="J90"/>
  <c r="K90"/>
  <c r="I46"/>
  <c r="J46"/>
  <c r="K46"/>
  <c r="I136"/>
  <c r="J136"/>
  <c r="K136"/>
  <c r="I31"/>
  <c r="J31"/>
  <c r="K31"/>
  <c r="I30"/>
  <c r="J30"/>
  <c r="K30"/>
  <c r="I28"/>
  <c r="J28"/>
  <c r="K28"/>
  <c r="I26"/>
  <c r="J26"/>
  <c r="K26"/>
  <c r="I13"/>
  <c r="J13"/>
  <c r="K13"/>
  <c r="I12"/>
  <c r="J12"/>
  <c r="K12"/>
  <c r="I104"/>
  <c r="J104"/>
  <c r="K104"/>
  <c r="N37"/>
  <c r="O37"/>
  <c r="P37"/>
  <c r="N82"/>
  <c r="O82"/>
  <c r="P82"/>
  <c r="N87"/>
  <c r="O87"/>
  <c r="P87"/>
  <c r="N77"/>
  <c r="O77"/>
  <c r="P77"/>
  <c r="J126"/>
  <c r="K126"/>
  <c r="I106"/>
  <c r="J106"/>
  <c r="K106"/>
  <c r="I103"/>
  <c r="J103"/>
  <c r="K103"/>
  <c r="N55"/>
  <c r="O55"/>
  <c r="P55"/>
  <c r="N35"/>
  <c r="O35"/>
  <c r="P35"/>
  <c r="P64"/>
  <c r="P66"/>
  <c r="P160"/>
  <c r="N24"/>
  <c r="O24"/>
  <c r="P24"/>
  <c r="N10"/>
  <c r="O10"/>
  <c r="P10"/>
  <c r="N8"/>
  <c r="O8"/>
  <c r="P8"/>
  <c r="I22"/>
  <c r="J22"/>
  <c r="K22"/>
  <c r="N89"/>
  <c r="O89"/>
  <c r="P89"/>
  <c r="I10"/>
  <c r="J10"/>
  <c r="K10"/>
  <c r="N31"/>
  <c r="O31"/>
  <c r="P31"/>
  <c r="N28"/>
  <c r="O28"/>
  <c r="P28"/>
  <c r="N25"/>
  <c r="O25"/>
  <c r="P25"/>
  <c r="I133"/>
  <c r="J133"/>
  <c r="K133"/>
  <c r="N114"/>
  <c r="O114"/>
  <c r="P114"/>
  <c r="N109"/>
  <c r="O109"/>
  <c r="P109"/>
  <c r="N106"/>
  <c r="O106"/>
  <c r="P106"/>
  <c r="I55"/>
  <c r="J55"/>
  <c r="K55"/>
  <c r="I47"/>
  <c r="J47"/>
  <c r="K47"/>
  <c r="I44"/>
  <c r="J44"/>
  <c r="K44"/>
  <c r="I43"/>
  <c r="J43"/>
  <c r="K43"/>
  <c r="I23"/>
  <c r="J23"/>
  <c r="K23"/>
  <c r="I20"/>
  <c r="J20"/>
  <c r="K20"/>
  <c r="I19"/>
  <c r="J19"/>
  <c r="K19"/>
  <c r="I8"/>
  <c r="J8"/>
  <c r="K8"/>
  <c r="I21"/>
  <c r="J21"/>
  <c r="K21"/>
  <c r="N43"/>
  <c r="O43"/>
  <c r="P43"/>
  <c r="I111"/>
  <c r="J111"/>
  <c r="K111"/>
  <c r="N111"/>
  <c r="O111"/>
  <c r="P111"/>
  <c r="I80"/>
  <c r="J80"/>
  <c r="K80"/>
  <c r="N21"/>
  <c r="O21"/>
  <c r="P21"/>
  <c r="N20"/>
  <c r="O20"/>
  <c r="P20"/>
  <c r="N13"/>
  <c r="O13"/>
  <c r="P13"/>
  <c r="N133"/>
  <c r="O133"/>
  <c r="P133"/>
  <c r="N131"/>
  <c r="O131"/>
  <c r="P131"/>
  <c r="N130"/>
  <c r="O130"/>
  <c r="P130"/>
  <c r="N119"/>
  <c r="O119"/>
  <c r="P119"/>
  <c r="I114"/>
  <c r="J114"/>
  <c r="K114"/>
  <c r="N108"/>
  <c r="O108"/>
  <c r="P108"/>
  <c r="N103"/>
  <c r="O103"/>
  <c r="P103"/>
  <c r="N91"/>
  <c r="O91"/>
  <c r="P91"/>
  <c r="N80"/>
  <c r="O80"/>
  <c r="P80"/>
  <c r="I57"/>
  <c r="J57"/>
  <c r="K57"/>
  <c r="I39"/>
  <c r="J39"/>
  <c r="K39"/>
  <c r="I35"/>
  <c r="J35"/>
  <c r="K35"/>
  <c r="N121"/>
  <c r="O121"/>
  <c r="P121"/>
  <c r="N81"/>
  <c r="O81"/>
  <c r="P81"/>
  <c r="N11"/>
  <c r="O11"/>
  <c r="P11"/>
  <c r="I141"/>
  <c r="J141"/>
  <c r="K141"/>
  <c r="N54"/>
  <c r="O54"/>
  <c r="P54"/>
  <c r="I149"/>
  <c r="J149"/>
  <c r="K149"/>
  <c r="N150"/>
  <c r="O150"/>
  <c r="P150"/>
  <c r="I36"/>
  <c r="J36"/>
  <c r="K36"/>
  <c r="I27"/>
  <c r="J27"/>
  <c r="K27"/>
  <c r="N90"/>
  <c r="O90"/>
  <c r="P90"/>
  <c r="N52"/>
  <c r="O52"/>
  <c r="P52"/>
  <c r="N39"/>
  <c r="O39"/>
  <c r="P39"/>
  <c r="N36"/>
  <c r="O36"/>
  <c r="P36"/>
  <c r="I131"/>
  <c r="J131"/>
  <c r="K131"/>
  <c r="N42" i="4"/>
  <c r="O42"/>
  <c r="P42"/>
  <c r="N57"/>
  <c r="O57"/>
  <c r="P57"/>
  <c r="I25"/>
  <c r="J25"/>
  <c r="K25"/>
  <c r="N69"/>
  <c r="O69"/>
  <c r="P69"/>
  <c r="N48"/>
  <c r="O48"/>
  <c r="P48"/>
  <c r="N30"/>
  <c r="O30"/>
  <c r="P30"/>
  <c r="N26"/>
  <c r="O26"/>
  <c r="P26"/>
  <c r="I36"/>
  <c r="J36"/>
  <c r="K36"/>
  <c r="N52"/>
  <c r="O52"/>
  <c r="P52"/>
  <c r="I177" i="3"/>
  <c r="J177"/>
  <c r="K177"/>
  <c r="I70"/>
  <c r="J70"/>
  <c r="K70"/>
  <c r="N170"/>
  <c r="O170"/>
  <c r="P170"/>
  <c r="I167"/>
  <c r="J167"/>
  <c r="K167"/>
  <c r="I165"/>
  <c r="J165"/>
  <c r="K165"/>
  <c r="I45"/>
  <c r="J45"/>
  <c r="K45"/>
  <c r="I40"/>
  <c r="J40"/>
  <c r="K40"/>
  <c r="I30"/>
  <c r="J30"/>
  <c r="K30"/>
  <c r="I93"/>
  <c r="J93"/>
  <c r="K93"/>
  <c r="N37"/>
  <c r="O37"/>
  <c r="P37"/>
  <c r="N17"/>
  <c r="O17"/>
  <c r="P17"/>
  <c r="N121"/>
  <c r="O121"/>
  <c r="P121"/>
  <c r="N93"/>
  <c r="O93"/>
  <c r="P93"/>
  <c r="P126"/>
  <c r="P194" s="1"/>
  <c r="P198" s="1"/>
  <c r="P210" s="1"/>
  <c r="I173"/>
  <c r="J173"/>
  <c r="K173"/>
  <c r="I79"/>
  <c r="J79"/>
  <c r="K79"/>
  <c r="I109" i="2"/>
  <c r="J109"/>
  <c r="K109"/>
  <c r="I91"/>
  <c r="J91"/>
  <c r="K91"/>
  <c r="I58"/>
  <c r="J58"/>
  <c r="K58"/>
  <c r="I25"/>
  <c r="J25"/>
  <c r="K25"/>
  <c r="I81"/>
  <c r="J81"/>
  <c r="K81"/>
  <c r="O57"/>
  <c r="P57"/>
  <c r="I51"/>
  <c r="J51"/>
  <c r="K51"/>
  <c r="N44"/>
  <c r="O44"/>
  <c r="P44"/>
  <c r="I115"/>
  <c r="J115"/>
  <c r="K115"/>
  <c r="J108"/>
  <c r="K108"/>
  <c r="N23"/>
  <c r="O23"/>
  <c r="P23"/>
  <c r="N19"/>
  <c r="O19"/>
  <c r="P19"/>
  <c r="N141"/>
  <c r="O141"/>
  <c r="P141"/>
  <c r="N152"/>
  <c r="O152"/>
  <c r="P152"/>
  <c r="N125"/>
  <c r="O125"/>
  <c r="P125"/>
  <c r="N51"/>
  <c r="O51"/>
  <c r="P51"/>
  <c r="I143" i="3"/>
  <c r="J143"/>
  <c r="K143"/>
  <c r="N80"/>
  <c r="O80"/>
  <c r="P80"/>
  <c r="N60"/>
  <c r="O60"/>
  <c r="P60"/>
  <c r="N167"/>
  <c r="O167"/>
  <c r="P167"/>
  <c r="N157"/>
  <c r="O157"/>
  <c r="P157"/>
  <c r="N144"/>
  <c r="O144"/>
  <c r="P144"/>
  <c r="N136"/>
  <c r="O136"/>
  <c r="P136"/>
  <c r="I80"/>
  <c r="J80"/>
  <c r="K80"/>
  <c r="I76"/>
  <c r="J76"/>
  <c r="K76"/>
  <c r="N55"/>
  <c r="O55"/>
  <c r="P55"/>
  <c r="N45"/>
  <c r="O45"/>
  <c r="P45"/>
  <c r="I88"/>
  <c r="J88"/>
  <c r="K88"/>
  <c r="I161"/>
  <c r="J161"/>
  <c r="K161"/>
  <c r="I86"/>
  <c r="J86"/>
  <c r="K86"/>
  <c r="I39"/>
  <c r="J39"/>
  <c r="K39"/>
  <c r="I38"/>
  <c r="J38"/>
  <c r="K38"/>
  <c r="I37"/>
  <c r="J37"/>
  <c r="K37"/>
  <c r="I33"/>
  <c r="J33"/>
  <c r="K33"/>
  <c r="I26"/>
  <c r="J26"/>
  <c r="K26"/>
  <c r="I21"/>
  <c r="J21"/>
  <c r="K21"/>
  <c r="I19"/>
  <c r="J19"/>
  <c r="K19"/>
  <c r="N75"/>
  <c r="O75"/>
  <c r="P75"/>
  <c r="I154"/>
  <c r="J154"/>
  <c r="K154"/>
  <c r="N86"/>
  <c r="O86"/>
  <c r="P86"/>
  <c r="N62"/>
  <c r="O62"/>
  <c r="P62"/>
  <c r="I142"/>
  <c r="J142"/>
  <c r="K142"/>
  <c r="N65"/>
  <c r="O65"/>
  <c r="P65"/>
  <c r="I11"/>
  <c r="J11"/>
  <c r="K11"/>
  <c r="I113"/>
  <c r="J113"/>
  <c r="K113"/>
  <c r="I84"/>
  <c r="J84"/>
  <c r="K84"/>
  <c r="N148"/>
  <c r="O148"/>
  <c r="P148"/>
  <c r="N149"/>
  <c r="O149"/>
  <c r="P149"/>
  <c r="N145"/>
  <c r="O145"/>
  <c r="P145"/>
  <c r="I124"/>
  <c r="J124"/>
  <c r="K124"/>
  <c r="I122"/>
  <c r="J122"/>
  <c r="K122"/>
  <c r="N132"/>
  <c r="O132"/>
  <c r="P132"/>
  <c r="I60"/>
  <c r="J60"/>
  <c r="K60"/>
  <c r="N30"/>
  <c r="O30"/>
  <c r="P30"/>
  <c r="N21"/>
  <c r="O21"/>
  <c r="P21"/>
  <c r="N177"/>
  <c r="O177"/>
  <c r="P177"/>
  <c r="N169"/>
  <c r="O169"/>
  <c r="P169"/>
  <c r="N165"/>
  <c r="O165"/>
  <c r="P165"/>
  <c r="N155"/>
  <c r="O155"/>
  <c r="P155"/>
  <c r="I145"/>
  <c r="J145"/>
  <c r="K145"/>
  <c r="I144"/>
  <c r="J144"/>
  <c r="K144"/>
  <c r="I138"/>
  <c r="J138"/>
  <c r="K138"/>
  <c r="I132"/>
  <c r="J132"/>
  <c r="K132"/>
  <c r="N113"/>
  <c r="O113"/>
  <c r="P113"/>
  <c r="N99"/>
  <c r="O99"/>
  <c r="P99"/>
  <c r="N95"/>
  <c r="O95"/>
  <c r="P95"/>
  <c r="N92"/>
  <c r="O92"/>
  <c r="P92"/>
  <c r="N84"/>
  <c r="O84"/>
  <c r="P84"/>
  <c r="N81"/>
  <c r="O81"/>
  <c r="P81"/>
  <c r="N79"/>
  <c r="O79"/>
  <c r="P79"/>
  <c r="N77"/>
  <c r="O77"/>
  <c r="P77"/>
  <c r="N76"/>
  <c r="O76"/>
  <c r="P76"/>
  <c r="N70"/>
  <c r="O70"/>
  <c r="P70"/>
  <c r="N69"/>
  <c r="O69"/>
  <c r="P69"/>
  <c r="N67"/>
  <c r="O67"/>
  <c r="P67"/>
  <c r="N13"/>
  <c r="O13"/>
  <c r="P13"/>
  <c r="I66"/>
  <c r="J66"/>
  <c r="K66"/>
  <c r="N54"/>
  <c r="O54"/>
  <c r="P54"/>
  <c r="I114"/>
  <c r="J114"/>
  <c r="K114"/>
  <c r="I92"/>
  <c r="J92"/>
  <c r="K92"/>
  <c r="I163"/>
  <c r="J163"/>
  <c r="K163"/>
  <c r="I61"/>
  <c r="J61"/>
  <c r="K61"/>
  <c r="N38"/>
  <c r="O38"/>
  <c r="P38"/>
  <c r="N20"/>
  <c r="O20"/>
  <c r="P20"/>
  <c r="N173"/>
  <c r="O173"/>
  <c r="P173"/>
  <c r="N124"/>
  <c r="O124"/>
  <c r="P124"/>
  <c r="I81"/>
  <c r="J81"/>
  <c r="K81"/>
  <c r="I77"/>
  <c r="J77"/>
  <c r="K77"/>
  <c r="I67"/>
  <c r="J67"/>
  <c r="K67"/>
  <c r="I65"/>
  <c r="J65"/>
  <c r="K65"/>
  <c r="N49"/>
  <c r="O49"/>
  <c r="P49"/>
  <c r="N11"/>
  <c r="O11"/>
  <c r="P11"/>
  <c r="N9"/>
  <c r="O9"/>
  <c r="P9"/>
  <c r="I15"/>
  <c r="J15"/>
  <c r="K15"/>
  <c r="N163"/>
  <c r="O163"/>
  <c r="P163"/>
  <c r="I162"/>
  <c r="J162"/>
  <c r="K162"/>
  <c r="I157"/>
  <c r="J157"/>
  <c r="K157"/>
  <c r="I149"/>
  <c r="J149"/>
  <c r="K149"/>
  <c r="N143"/>
  <c r="O143"/>
  <c r="P143"/>
  <c r="N142"/>
  <c r="O142"/>
  <c r="P142"/>
  <c r="I136"/>
  <c r="J136"/>
  <c r="K136"/>
  <c r="N39"/>
  <c r="O39"/>
  <c r="P39"/>
  <c r="I12"/>
  <c r="J12"/>
  <c r="K12"/>
  <c r="N162"/>
  <c r="O162"/>
  <c r="P162"/>
  <c r="N61"/>
  <c r="O61"/>
  <c r="P61"/>
  <c r="I56"/>
  <c r="J56"/>
  <c r="K56"/>
  <c r="I55"/>
  <c r="J55"/>
  <c r="K55"/>
  <c r="I22"/>
  <c r="J22"/>
  <c r="K22"/>
  <c r="N34"/>
  <c r="O34"/>
  <c r="P34"/>
  <c r="N161"/>
  <c r="O161"/>
  <c r="P161"/>
  <c r="N50"/>
  <c r="O50"/>
  <c r="P50"/>
  <c r="I87"/>
  <c r="J87"/>
  <c r="K87"/>
  <c r="I168"/>
  <c r="J168"/>
  <c r="K168"/>
  <c r="K25" i="6"/>
  <c r="K42"/>
  <c r="K162" i="2"/>
  <c r="K36" i="5"/>
  <c r="P36"/>
  <c r="K32" i="7"/>
  <c r="K29"/>
  <c r="K31"/>
  <c r="K33"/>
  <c r="I45" i="1"/>
  <c r="J45"/>
  <c r="K45"/>
  <c r="I63"/>
  <c r="J63"/>
  <c r="K63"/>
  <c r="J61"/>
  <c r="K61"/>
  <c r="I130" i="2"/>
  <c r="J130"/>
  <c r="K130"/>
  <c r="I52"/>
  <c r="J52"/>
  <c r="K52"/>
  <c r="I89"/>
  <c r="J89"/>
  <c r="K89"/>
  <c r="N47"/>
  <c r="O47"/>
  <c r="P47"/>
  <c r="N115"/>
  <c r="O115"/>
  <c r="P115"/>
  <c r="N51" i="4"/>
  <c r="O51"/>
  <c r="P51"/>
  <c r="N17"/>
  <c r="O17"/>
  <c r="P17"/>
  <c r="N11" i="11"/>
  <c r="O11"/>
  <c r="P11"/>
  <c r="N17" i="6"/>
  <c r="O17"/>
  <c r="P17"/>
  <c r="P20"/>
  <c r="P41"/>
  <c r="P196" i="3"/>
  <c r="I12" i="6"/>
  <c r="J12"/>
  <c r="K12"/>
  <c r="K20"/>
  <c r="K41"/>
  <c r="K196" i="3"/>
  <c r="N15"/>
  <c r="O15"/>
  <c r="P15"/>
  <c r="I139" i="2"/>
  <c r="J139"/>
  <c r="K139"/>
  <c r="N83" i="3"/>
  <c r="O83"/>
  <c r="P83"/>
  <c r="I37" i="4"/>
  <c r="J37"/>
  <c r="K37"/>
  <c r="I29"/>
  <c r="J29"/>
  <c r="K29"/>
  <c r="K32"/>
  <c r="N27" i="2"/>
  <c r="O27"/>
  <c r="P27"/>
  <c r="P93"/>
  <c r="P95"/>
  <c r="P165"/>
  <c r="P197" i="3"/>
  <c r="K197"/>
  <c r="P32" i="4"/>
  <c r="P44" i="7"/>
  <c r="P47"/>
  <c r="P42"/>
  <c r="K40"/>
  <c r="K30"/>
  <c r="K28"/>
  <c r="N85" i="1"/>
  <c r="O85"/>
  <c r="P85"/>
  <c r="N109"/>
  <c r="O109"/>
  <c r="P109"/>
  <c r="N137"/>
  <c r="O137"/>
  <c r="P137"/>
  <c r="N103"/>
  <c r="O103"/>
  <c r="P103"/>
  <c r="I169" i="3"/>
  <c r="J169"/>
  <c r="K169"/>
  <c r="N56"/>
  <c r="O56"/>
  <c r="P56"/>
  <c r="N37" i="1"/>
  <c r="O37"/>
  <c r="P37"/>
  <c r="I148" i="3"/>
  <c r="J148"/>
  <c r="K148"/>
  <c r="P56" i="7"/>
  <c r="P58"/>
  <c r="N18" i="1"/>
  <c r="O18"/>
  <c r="P18"/>
  <c r="I112" i="3"/>
  <c r="J112"/>
  <c r="K112"/>
  <c r="N23" i="6"/>
  <c r="O23"/>
  <c r="P23"/>
  <c r="P25"/>
  <c r="P42"/>
  <c r="P162" i="2"/>
  <c r="N25" i="3"/>
  <c r="O25"/>
  <c r="P25"/>
  <c r="I13" i="11"/>
  <c r="J13"/>
  <c r="K13"/>
  <c r="I82" i="2"/>
  <c r="J82"/>
  <c r="K82"/>
  <c r="K93"/>
  <c r="K95"/>
  <c r="K165"/>
  <c r="K46" i="7"/>
  <c r="K44"/>
  <c r="K47"/>
  <c r="K43"/>
  <c r="K42"/>
  <c r="K45"/>
  <c r="K27" i="11"/>
  <c r="P27"/>
  <c r="P163" i="2"/>
  <c r="P166"/>
  <c r="P177" s="1"/>
  <c r="P63" i="7"/>
  <c r="P64"/>
  <c r="P67"/>
  <c r="P66"/>
  <c r="P68"/>
  <c r="P65"/>
  <c r="K63"/>
  <c r="K66"/>
  <c r="K64"/>
  <c r="K67"/>
  <c r="K65"/>
  <c r="K68"/>
  <c r="P119" i="1"/>
  <c r="P160"/>
  <c r="P163"/>
  <c r="P174" s="1"/>
  <c r="K64" i="2"/>
  <c r="K66"/>
  <c r="K160"/>
  <c r="K163"/>
  <c r="K166" s="1"/>
  <c r="K177" s="1"/>
  <c r="K72" i="4"/>
  <c r="K78"/>
  <c r="P72"/>
  <c r="P78"/>
  <c r="K126" i="3"/>
  <c r="K194"/>
  <c r="K198"/>
  <c r="K210" s="1"/>
  <c r="P21" i="7" l="1"/>
  <c r="P76" s="1"/>
  <c r="P29" i="11" s="1"/>
  <c r="P31" s="1"/>
  <c r="N28" i="8" s="1"/>
  <c r="P16" i="7"/>
  <c r="P71" s="1"/>
  <c r="P176" i="1" s="1"/>
  <c r="P180" s="1"/>
  <c r="N13" i="8" s="1"/>
  <c r="P18" i="7"/>
  <c r="P73" s="1"/>
  <c r="P179" i="2" s="1"/>
  <c r="P17" i="7"/>
  <c r="P72" s="1"/>
  <c r="P212" i="3" s="1"/>
  <c r="P19" i="7"/>
  <c r="P74" s="1"/>
  <c r="P80" i="4" s="1"/>
  <c r="P82" s="1"/>
  <c r="N22" i="8" s="1"/>
  <c r="P20" i="7"/>
  <c r="P75" s="1"/>
  <c r="P51" i="5" s="1"/>
  <c r="P55" s="1"/>
  <c r="N25" i="8" s="1"/>
  <c r="P183" i="2"/>
  <c r="N19" i="8" s="1"/>
  <c r="P216" i="3"/>
  <c r="N16" i="8" s="1"/>
  <c r="K20" i="7"/>
  <c r="K75" s="1"/>
  <c r="K51" i="5" s="1"/>
  <c r="K55" s="1"/>
  <c r="I25" i="8" s="1"/>
  <c r="K17" i="7"/>
  <c r="K72" s="1"/>
  <c r="K212" i="3" s="1"/>
  <c r="K216" s="1"/>
  <c r="I16" i="8" s="1"/>
  <c r="K19" i="7"/>
  <c r="K74" s="1"/>
  <c r="K80" i="4" s="1"/>
  <c r="K82" s="1"/>
  <c r="I22" i="8" s="1"/>
  <c r="K21" i="7"/>
  <c r="K76" s="1"/>
  <c r="K29" i="11" s="1"/>
  <c r="K31" s="1"/>
  <c r="I28" i="8" s="1"/>
  <c r="K16" i="7"/>
  <c r="K71" s="1"/>
  <c r="K176" i="1" s="1"/>
  <c r="K180" s="1"/>
  <c r="I13" i="8" s="1"/>
  <c r="K18" i="7"/>
  <c r="K73" s="1"/>
  <c r="K179" i="2" s="1"/>
  <c r="K183" s="1"/>
  <c r="I19" i="8" s="1"/>
</calcChain>
</file>

<file path=xl/sharedStrings.xml><?xml version="1.0" encoding="utf-8"?>
<sst xmlns="http://schemas.openxmlformats.org/spreadsheetml/2006/main" count="1888" uniqueCount="533">
  <si>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</si>
  <si>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</si>
  <si>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</si>
  <si>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</si>
  <si>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</si>
  <si>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</si>
  <si>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</si>
  <si>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</si>
  <si>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</si>
  <si>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</si>
  <si>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</si>
  <si>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</si>
  <si>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</si>
  <si>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</si>
  <si>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</si>
  <si>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</si>
  <si>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</si>
  <si>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</si>
  <si>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</si>
  <si>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</si>
  <si>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</si>
  <si>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</si>
  <si>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</si>
  <si>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</si>
  <si>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</si>
  <si>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</si>
  <si>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</si>
  <si>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</si>
  <si>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</si>
  <si>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</si>
  <si>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</si>
  <si>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</si>
  <si>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</si>
  <si>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</si>
  <si>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</si>
  <si>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</si>
  <si>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</si>
  <si>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</si>
  <si>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</si>
  <si>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</si>
  <si>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</si>
  <si>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</si>
  <si>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</si>
  <si>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</si>
  <si>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</si>
  <si>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</si>
  <si>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</si>
  <si>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</si>
  <si>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</si>
  <si>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</si>
  <si>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</si>
  <si>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</si>
  <si>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</si>
  <si>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</si>
  <si>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</si>
  <si>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</si>
  <si>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</si>
  <si>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</si>
  <si>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</si>
  <si>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</si>
  <si>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</si>
  <si>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</si>
  <si>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</si>
  <si>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</si>
  <si>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</si>
  <si>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</si>
  <si>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</si>
  <si>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</si>
  <si>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</si>
  <si>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</si>
  <si>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</si>
  <si>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</si>
  <si>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</si>
  <si>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</si>
  <si>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</si>
  <si>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</si>
  <si>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</si>
  <si>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</si>
  <si>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</si>
  <si>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</si>
  <si>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</si>
  <si>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</si>
  <si>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</si>
  <si>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</si>
  <si>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</si>
  <si>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</si>
  <si>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</si>
  <si>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</si>
  <si>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</si>
  <si>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</si>
  <si>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</si>
  <si>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</si>
  <si>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</si>
  <si>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</si>
  <si>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</si>
  <si>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</si>
  <si>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</si>
  <si>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</si>
  <si>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</si>
  <si>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</si>
  <si>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</si>
  <si>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</si>
  <si>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</si>
  <si>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</si>
  <si>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</si>
  <si>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</si>
  <si>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</si>
  <si>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</si>
  <si>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</si>
  <si>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</si>
  <si>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</si>
  <si>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</si>
  <si>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</si>
  <si>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</si>
  <si>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</si>
  <si>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</si>
  <si>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</si>
  <si>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</si>
  <si>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</si>
  <si>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</si>
  <si>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</si>
  <si>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</si>
  <si>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</si>
  <si>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</si>
  <si>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</si>
  <si>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</si>
  <si>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</si>
  <si>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</si>
  <si>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</si>
  <si>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</si>
  <si>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</si>
  <si>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</si>
  <si>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</si>
  <si>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</si>
  <si>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</si>
  <si>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</si>
  <si>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</si>
  <si>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</si>
  <si>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</si>
  <si>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</si>
  <si>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</si>
  <si>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</si>
  <si>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</si>
  <si>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</si>
  <si>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</si>
  <si>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</si>
  <si>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</si>
  <si>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</si>
  <si>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</si>
  <si>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</si>
  <si>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</si>
  <si>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</si>
  <si>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</si>
  <si>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</si>
  <si>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</si>
  <si>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</si>
  <si>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</si>
  <si>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</si>
  <si>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</si>
  <si>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</si>
  <si>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</si>
  <si>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</si>
  <si>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</si>
  <si>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</si>
  <si>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</si>
  <si>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</si>
  <si>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</si>
  <si>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</si>
  <si>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</si>
  <si>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</si>
  <si>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</si>
  <si>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</si>
  <si>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</si>
  <si>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</si>
  <si>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</si>
  <si>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</si>
  <si>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</si>
  <si>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</si>
  <si>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</si>
  <si>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</si>
  <si>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</si>
  <si>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</si>
  <si>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</si>
  <si>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</si>
  <si>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</si>
  <si>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</si>
  <si>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</si>
  <si>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</si>
  <si>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</si>
  <si>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</si>
  <si>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</si>
  <si>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</si>
  <si>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</si>
  <si>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</si>
  <si>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</si>
  <si>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</si>
  <si>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</si>
  <si>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</si>
  <si>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</si>
  <si>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</si>
  <si>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</si>
  <si>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</si>
  <si>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</si>
  <si>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</si>
  <si>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</si>
  <si>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</si>
  <si>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</si>
  <si>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</si>
  <si>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</si>
  <si>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</si>
  <si>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</si>
  <si>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</si>
  <si>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</si>
  <si>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</si>
  <si>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</si>
  <si>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</si>
  <si>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</si>
  <si>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</si>
  <si>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</si>
  <si>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</si>
  <si>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</si>
  <si>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</si>
  <si>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</si>
  <si>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</si>
  <si>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</si>
  <si>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</si>
  <si>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</si>
  <si>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</si>
  <si>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</si>
  <si>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</si>
  <si>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</si>
  <si>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</si>
  <si>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</si>
  <si>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</si>
  <si>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</si>
  <si>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</si>
  <si>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</si>
  <si>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</si>
  <si>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</si>
  <si>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</si>
  <si>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</si>
  <si>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</si>
  <si>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</si>
  <si>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</si>
  <si>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</si>
  <si>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</si>
  <si>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</si>
  <si>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</si>
  <si>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</si>
  <si>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</si>
  <si>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</si>
  <si>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</si>
  <si>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</si>
  <si>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</si>
  <si>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</si>
  <si>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</si>
  <si>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</si>
  <si>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</si>
  <si>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</si>
  <si>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</si>
  <si>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</si>
  <si>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</si>
  <si>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</si>
  <si>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</si>
  <si>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</si>
  <si>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</si>
  <si>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</si>
  <si>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</si>
  <si>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</si>
  <si>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</si>
  <si>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</si>
  <si>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</si>
  <si>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</si>
  <si>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</si>
  <si>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</si>
  <si>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</si>
  <si>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</si>
  <si>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</si>
  <si>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</si>
  <si>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</si>
  <si>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</si>
  <si>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</si>
  <si>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</si>
  <si>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</si>
  <si>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</si>
  <si>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</si>
  <si>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</si>
  <si>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</si>
  <si>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</si>
  <si>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</si>
  <si>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</si>
  <si>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</si>
  <si>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</si>
  <si>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</si>
  <si>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</si>
  <si>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</si>
  <si>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</si>
  <si>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</si>
  <si>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</si>
  <si>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</si>
  <si>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</si>
  <si>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</si>
  <si>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</si>
  <si>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</si>
  <si>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</si>
  <si>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</si>
  <si>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</si>
  <si>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</si>
  <si>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</si>
  <si>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</si>
  <si>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</si>
  <si>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</si>
  <si>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</si>
  <si>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</si>
  <si>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</si>
  <si>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</si>
  <si>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</si>
  <si>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</si>
  <si>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</si>
  <si>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</si>
  <si>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</si>
  <si>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</si>
  <si>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</si>
  <si>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</si>
  <si>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</si>
  <si>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</si>
  <si>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</si>
  <si>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</si>
  <si>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</si>
  <si>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</si>
  <si>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</si>
  <si>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</si>
  <si>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</si>
  <si>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</si>
  <si>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</si>
  <si>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</si>
  <si>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</si>
  <si>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</si>
  <si>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</si>
  <si>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</si>
  <si>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</si>
  <si>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</si>
  <si>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</si>
  <si>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</si>
  <si>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</si>
  <si>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</si>
  <si>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</si>
  <si>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</si>
  <si>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</si>
  <si>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</si>
  <si>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</si>
  <si>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</si>
  <si>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</si>
  <si>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</si>
  <si>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</si>
  <si>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</si>
  <si>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</si>
  <si>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</si>
  <si>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</si>
  <si>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</si>
  <si>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</si>
  <si>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</si>
  <si>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</si>
  <si>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</si>
  <si>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</si>
  <si>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</si>
  <si>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</si>
  <si>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</si>
  <si>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</si>
  <si>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</si>
  <si>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</si>
  <si>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</si>
  <si>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</si>
  <si>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</si>
  <si>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</si>
  <si>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</si>
  <si>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</si>
  <si>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</si>
  <si>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</si>
  <si>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</si>
  <si>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</si>
  <si>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</si>
  <si>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</si>
  <si>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</si>
  <si>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</si>
  <si>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</si>
  <si>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</si>
  <si>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</si>
  <si>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</si>
  <si>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</si>
  <si>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</si>
  <si>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</si>
  <si>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</si>
  <si>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</si>
  <si>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</si>
  <si>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</si>
  <si>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</si>
  <si>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</si>
  <si>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</si>
  <si>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</si>
  <si>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</si>
  <si>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</si>
  <si>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</si>
  <si>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</si>
  <si>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</si>
  <si>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</si>
  <si>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</si>
  <si>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</si>
  <si>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</si>
  <si>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</si>
  <si>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</si>
  <si>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</si>
  <si>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</si>
  <si>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</si>
  <si>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</si>
  <si>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</si>
  <si>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</si>
  <si>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</si>
  <si>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</si>
  <si>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</si>
  <si>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</si>
  <si>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</si>
  <si>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</si>
  <si>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</si>
  <si>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</si>
  <si>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</si>
  <si>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</si>
  <si>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</si>
  <si>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</si>
  <si>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</si>
  <si>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</si>
  <si>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</si>
  <si>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SECURE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</si>
  <si>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</si>
  <si>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</si>
  <si>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</si>
  <si>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</si>
  <si>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</si>
  <si>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</si>
  <si>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</si>
  <si>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</si>
  <si>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</si>
  <si>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</si>
  <si>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</si>
  <si>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</si>
  <si>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</si>
  <si>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</si>
  <si>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</si>
  <si>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</si>
  <si>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</si>
  <si>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</si>
  <si>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</si>
  <si>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</si>
  <si>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</si>
  <si>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</si>
  <si>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</si>
  <si>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</si>
  <si>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</si>
  <si>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</si>
  <si>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</si>
  <si>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</si>
  <si>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</si>
  <si>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</si>
  <si>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</si>
  <si>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</si>
  <si>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</si>
  <si>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</si>
  <si>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</si>
  <si>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</si>
  <si>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</si>
  <si>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</si>
  <si>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</si>
  <si>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</si>
  <si>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Reactive Energy distribution to DISCOMs in proportion to their Active Energy drawl(week No- 4 FY2023-24)  for EDWMP-GHAZIPUR :</t>
  </si>
  <si>
    <t>Q0491811</t>
  </si>
  <si>
    <t>33KV RAMA ROAD</t>
  </si>
  <si>
    <t>33KV SHAHZADA BAGH</t>
  </si>
  <si>
    <t>Q0487625</t>
  </si>
  <si>
    <t>Q0487626</t>
  </si>
  <si>
    <t>Y0357821</t>
  </si>
  <si>
    <t>ANAND VIHAR</t>
  </si>
  <si>
    <t>Q0430841</t>
  </si>
  <si>
    <t>THOMSON ROAD</t>
  </si>
  <si>
    <t>Q0430833</t>
  </si>
  <si>
    <t>SHIVAJI BRIDGE</t>
  </si>
  <si>
    <t>Q0430835</t>
  </si>
  <si>
    <t>RRI HAMILTON RD.</t>
  </si>
  <si>
    <t>Q0430822</t>
  </si>
  <si>
    <t>KODIYA PUL</t>
  </si>
  <si>
    <t>Q0430821</t>
  </si>
  <si>
    <t>FED FROM BRPL(RLY.)</t>
  </si>
  <si>
    <t>NIZAMUDDIN RLY STN</t>
  </si>
  <si>
    <t>Q0430831</t>
  </si>
  <si>
    <t>TUGLUKABAD RY STN</t>
  </si>
  <si>
    <t>Q0430828</t>
  </si>
  <si>
    <t>TUGLUKABAD RLY STN</t>
  </si>
  <si>
    <t>33KV SAHJAHAN ROAD</t>
  </si>
  <si>
    <t>Y0357713</t>
  </si>
  <si>
    <t>Y0357712</t>
  </si>
  <si>
    <t>100MVA Tx.3 (33 KV)</t>
  </si>
  <si>
    <t>220 kV DMRC #1</t>
  </si>
  <si>
    <t>220 kV DMRC #2</t>
  </si>
  <si>
    <t>Y0357818</t>
  </si>
  <si>
    <t>Tx.5 (33 KV)-Ckt No.3</t>
  </si>
  <si>
    <t>STG</t>
  </si>
  <si>
    <t>BAY No 612</t>
  </si>
  <si>
    <t>33KV NARAINA DTC CKT-II</t>
  </si>
  <si>
    <t>Q0487631</t>
  </si>
  <si>
    <t>Q0263400</t>
  </si>
  <si>
    <t>Q0263398</t>
  </si>
  <si>
    <t>Q0263402</t>
  </si>
  <si>
    <t>33KV R R HOSPITAL</t>
  </si>
  <si>
    <t>Q0819156</t>
  </si>
  <si>
    <t>FINAL READING 31/12/2023</t>
  </si>
  <si>
    <t>INTIAL READING 01/12/2023</t>
  </si>
  <si>
    <t>DECEMBER-2023</t>
  </si>
  <si>
    <t xml:space="preserve">                                      PERIOD 1st DECEMBER-2023 TO 31st  DECEMBER-2023</t>
  </si>
  <si>
    <t>33KV NARAINA DTC CKT-I</t>
  </si>
  <si>
    <t>Q0487627</t>
  </si>
  <si>
    <t>w.e.f 02/12/2023</t>
  </si>
  <si>
    <t>W.E.F 01/12/2023</t>
  </si>
  <si>
    <t>w.e.f 12/12/2023</t>
  </si>
  <si>
    <t>w.e.f 12-12-2023</t>
  </si>
  <si>
    <t>w.e.f 16/12/2023</t>
  </si>
  <si>
    <t>w.e.f 16-12-2023</t>
  </si>
  <si>
    <t>w.e.f 27-12-2023</t>
  </si>
  <si>
    <t>w.e.f 30/12/2023</t>
  </si>
  <si>
    <t>TEKHAND WASTE TO ENERGY PLANT</t>
  </si>
  <si>
    <t>Meter Faulty</t>
  </si>
  <si>
    <t>Assessment</t>
  </si>
  <si>
    <t>Check Meter Data till 11/12/2023</t>
  </si>
  <si>
    <t>Check meter  till 29/12</t>
  </si>
  <si>
    <t>Note:-Above Data is provided by DTL Metering Department</t>
  </si>
</sst>
</file>

<file path=xl/styles.xml><?xml version="1.0" encoding="utf-8"?>
<styleSheet xmlns="http://schemas.openxmlformats.org/spreadsheetml/2006/main">
  <numFmts count="3">
    <numFmt numFmtId="192" formatCode="0.0000"/>
    <numFmt numFmtId="193" formatCode="0.000"/>
    <numFmt numFmtId="194" formatCode="0.0"/>
  </numFmts>
  <fonts count="87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9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0" fillId="0" borderId="5" xfId="0" applyBorder="1"/>
    <xf numFmtId="2" fontId="8" fillId="0" borderId="3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5" fillId="0" borderId="0" xfId="0" applyFont="1"/>
    <xf numFmtId="0" fontId="10" fillId="0" borderId="3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92" fontId="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0" xfId="0" applyFont="1" applyFill="1" applyBorder="1"/>
    <xf numFmtId="0" fontId="11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2" fontId="10" fillId="0" borderId="15" xfId="0" applyNumberFormat="1" applyFont="1" applyFill="1" applyBorder="1" applyAlignment="1">
      <alignment horizontal="left" vertical="center"/>
    </xf>
    <xf numFmtId="1" fontId="10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2" fontId="10" fillId="0" borderId="15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93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/>
    <xf numFmtId="2" fontId="10" fillId="0" borderId="15" xfId="0" applyNumberFormat="1" applyFont="1" applyFill="1" applyBorder="1" applyAlignment="1">
      <alignment horizontal="center"/>
    </xf>
    <xf numFmtId="0" fontId="10" fillId="0" borderId="4" xfId="0" applyFont="1" applyFill="1" applyBorder="1"/>
    <xf numFmtId="0" fontId="19" fillId="0" borderId="0" xfId="0" applyFont="1" applyFill="1"/>
    <xf numFmtId="0" fontId="19" fillId="0" borderId="4" xfId="0" applyFont="1" applyFill="1" applyBorder="1" applyAlignment="1">
      <alignment horizontal="center"/>
    </xf>
    <xf numFmtId="0" fontId="19" fillId="0" borderId="0" xfId="0" applyFont="1" applyFill="1" applyBorder="1"/>
    <xf numFmtId="0" fontId="10" fillId="0" borderId="3" xfId="0" applyFont="1" applyFill="1" applyBorder="1"/>
    <xf numFmtId="192" fontId="10" fillId="0" borderId="3" xfId="0" applyNumberFormat="1" applyFont="1" applyFill="1" applyBorder="1"/>
    <xf numFmtId="192" fontId="10" fillId="0" borderId="2" xfId="0" applyNumberFormat="1" applyFont="1" applyFill="1" applyBorder="1"/>
    <xf numFmtId="0" fontId="11" fillId="0" borderId="15" xfId="0" applyFont="1" applyFill="1" applyBorder="1"/>
    <xf numFmtId="0" fontId="11" fillId="0" borderId="14" xfId="0" applyFont="1" applyFill="1" applyBorder="1"/>
    <xf numFmtId="1" fontId="19" fillId="0" borderId="2" xfId="0" applyNumberFormat="1" applyFont="1" applyFill="1" applyBorder="1" applyAlignment="1">
      <alignment horizontal="center"/>
    </xf>
    <xf numFmtId="1" fontId="19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3" fillId="0" borderId="4" xfId="0" applyFont="1" applyFill="1" applyBorder="1"/>
    <xf numFmtId="2" fontId="24" fillId="0" borderId="0" xfId="0" applyNumberFormat="1" applyFont="1" applyFill="1" applyBorder="1" applyAlignment="1">
      <alignment horizontal="center"/>
    </xf>
    <xf numFmtId="2" fontId="24" fillId="0" borderId="16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2" fontId="19" fillId="0" borderId="16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0" fontId="19" fillId="0" borderId="0" xfId="0" applyFont="1" applyBorder="1"/>
    <xf numFmtId="192" fontId="23" fillId="0" borderId="0" xfId="0" applyNumberFormat="1" applyFont="1" applyFill="1" applyAlignment="1">
      <alignment horizontal="center"/>
    </xf>
    <xf numFmtId="192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92" fontId="3" fillId="0" borderId="0" xfId="0" applyNumberFormat="1" applyFont="1"/>
    <xf numFmtId="0" fontId="0" fillId="0" borderId="0" xfId="0" applyAlignment="1">
      <alignment horizontal="right"/>
    </xf>
    <xf numFmtId="192" fontId="0" fillId="0" borderId="0" xfId="0" applyNumberFormat="1"/>
    <xf numFmtId="192" fontId="20" fillId="0" borderId="0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left"/>
    </xf>
    <xf numFmtId="193" fontId="9" fillId="0" borderId="9" xfId="0" applyNumberFormat="1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192" fontId="8" fillId="0" borderId="9" xfId="0" applyNumberFormat="1" applyFont="1" applyFill="1" applyBorder="1" applyAlignment="1">
      <alignment horizontal="center"/>
    </xf>
    <xf numFmtId="0" fontId="26" fillId="0" borderId="18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/>
    <xf numFmtId="0" fontId="0" fillId="0" borderId="22" xfId="0" applyBorder="1"/>
    <xf numFmtId="0" fontId="19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2" fontId="19" fillId="0" borderId="16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4" xfId="0" applyFont="1" applyFill="1" applyBorder="1" applyAlignment="1">
      <alignment horizontal="center" vertical="center"/>
    </xf>
    <xf numFmtId="2" fontId="19" fillId="0" borderId="15" xfId="0" applyNumberFormat="1" applyFont="1" applyFill="1" applyBorder="1" applyAlignment="1">
      <alignment horizontal="left" vertical="center"/>
    </xf>
    <xf numFmtId="1" fontId="19" fillId="0" borderId="15" xfId="0" applyNumberFormat="1" applyFont="1" applyFill="1" applyBorder="1" applyAlignment="1">
      <alignment horizontal="center" vertical="center"/>
    </xf>
    <xf numFmtId="2" fontId="19" fillId="0" borderId="15" xfId="0" applyNumberFormat="1" applyFont="1" applyFill="1" applyBorder="1" applyAlignment="1">
      <alignment horizontal="center" vertical="center"/>
    </xf>
    <xf numFmtId="2" fontId="19" fillId="0" borderId="23" xfId="0" applyNumberFormat="1" applyFont="1" applyFill="1" applyBorder="1" applyAlignment="1">
      <alignment horizontal="center" vertical="center"/>
    </xf>
    <xf numFmtId="2" fontId="19" fillId="0" borderId="14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Fill="1"/>
    <xf numFmtId="0" fontId="22" fillId="0" borderId="0" xfId="0" applyFont="1" applyBorder="1"/>
    <xf numFmtId="0" fontId="27" fillId="0" borderId="0" xfId="0" applyFont="1" applyFill="1"/>
    <xf numFmtId="0" fontId="8" fillId="0" borderId="21" xfId="0" applyFont="1" applyFill="1" applyBorder="1" applyAlignment="1">
      <alignment horizontal="center"/>
    </xf>
    <xf numFmtId="0" fontId="20" fillId="0" borderId="13" xfId="0" applyFont="1" applyFill="1" applyBorder="1"/>
    <xf numFmtId="0" fontId="9" fillId="0" borderId="9" xfId="0" applyFont="1" applyFill="1" applyBorder="1" applyAlignment="1">
      <alignment horizontal="center"/>
    </xf>
    <xf numFmtId="192" fontId="9" fillId="0" borderId="9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6" fillId="0" borderId="0" xfId="0" applyFont="1"/>
    <xf numFmtId="0" fontId="22" fillId="0" borderId="12" xfId="0" applyFont="1" applyBorder="1" applyAlignment="1">
      <alignment horizontal="center"/>
    </xf>
    <xf numFmtId="0" fontId="22" fillId="0" borderId="22" xfId="0" applyFont="1" applyBorder="1"/>
    <xf numFmtId="0" fontId="17" fillId="0" borderId="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33" fillId="0" borderId="27" xfId="0" applyFont="1" applyBorder="1"/>
    <xf numFmtId="0" fontId="34" fillId="0" borderId="27" xfId="0" applyFont="1" applyBorder="1"/>
    <xf numFmtId="0" fontId="35" fillId="0" borderId="27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0" fontId="0" fillId="0" borderId="27" xfId="0" applyBorder="1"/>
    <xf numFmtId="192" fontId="37" fillId="0" borderId="0" xfId="0" applyNumberFormat="1" applyFont="1" applyBorder="1" applyAlignment="1">
      <alignment horizontal="center"/>
    </xf>
    <xf numFmtId="0" fontId="38" fillId="0" borderId="0" xfId="0" applyFont="1" applyBorder="1"/>
    <xf numFmtId="192" fontId="36" fillId="0" borderId="0" xfId="0" applyNumberFormat="1" applyFont="1" applyBorder="1"/>
    <xf numFmtId="192" fontId="36" fillId="0" borderId="0" xfId="0" applyNumberFormat="1" applyFont="1" applyBorder="1" applyAlignment="1">
      <alignment horizontal="center"/>
    </xf>
    <xf numFmtId="0" fontId="20" fillId="0" borderId="0" xfId="0" applyFont="1" applyBorder="1"/>
    <xf numFmtId="192" fontId="35" fillId="0" borderId="0" xfId="0" applyNumberFormat="1" applyFont="1" applyBorder="1"/>
    <xf numFmtId="0" fontId="26" fillId="0" borderId="0" xfId="0" applyFont="1" applyBorder="1"/>
    <xf numFmtId="0" fontId="41" fillId="0" borderId="0" xfId="0" applyFont="1" applyBorder="1"/>
    <xf numFmtId="0" fontId="43" fillId="0" borderId="0" xfId="0" applyFont="1" applyBorder="1"/>
    <xf numFmtId="0" fontId="40" fillId="0" borderId="0" xfId="0" applyFont="1" applyBorder="1"/>
    <xf numFmtId="192" fontId="43" fillId="0" borderId="0" xfId="0" applyNumberFormat="1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4" fillId="0" borderId="0" xfId="0" applyFont="1" applyBorder="1" applyAlignment="1">
      <alignment horizontal="center"/>
    </xf>
    <xf numFmtId="0" fontId="11" fillId="0" borderId="0" xfId="0" applyFont="1" applyBorder="1"/>
    <xf numFmtId="192" fontId="11" fillId="0" borderId="0" xfId="0" applyNumberFormat="1" applyFont="1" applyBorder="1" applyAlignment="1">
      <alignment horizontal="center"/>
    </xf>
    <xf numFmtId="0" fontId="39" fillId="0" borderId="17" xfId="0" applyFont="1" applyBorder="1"/>
    <xf numFmtId="0" fontId="40" fillId="0" borderId="9" xfId="0" applyFont="1" applyBorder="1"/>
    <xf numFmtId="0" fontId="41" fillId="0" borderId="18" xfId="0" applyFont="1" applyBorder="1"/>
    <xf numFmtId="0" fontId="42" fillId="0" borderId="18" xfId="0" applyFont="1" applyBorder="1"/>
    <xf numFmtId="0" fontId="42" fillId="0" borderId="0" xfId="0" applyFont="1" applyBorder="1"/>
    <xf numFmtId="0" fontId="19" fillId="0" borderId="18" xfId="0" applyFont="1" applyBorder="1"/>
    <xf numFmtId="0" fontId="0" fillId="0" borderId="18" xfId="0" applyBorder="1"/>
    <xf numFmtId="0" fontId="0" fillId="0" borderId="19" xfId="0" applyBorder="1"/>
    <xf numFmtId="0" fontId="45" fillId="0" borderId="18" xfId="0" applyFont="1" applyBorder="1"/>
    <xf numFmtId="0" fontId="46" fillId="0" borderId="18" xfId="0" applyFont="1" applyBorder="1"/>
    <xf numFmtId="0" fontId="47" fillId="0" borderId="18" xfId="0" applyFont="1" applyBorder="1" applyAlignment="1">
      <alignment horizontal="left"/>
    </xf>
    <xf numFmtId="0" fontId="17" fillId="0" borderId="18" xfId="0" applyFont="1" applyBorder="1"/>
    <xf numFmtId="0" fontId="46" fillId="0" borderId="0" xfId="0" applyFont="1" applyBorder="1"/>
    <xf numFmtId="0" fontId="32" fillId="0" borderId="0" xfId="0" applyFont="1" applyBorder="1"/>
    <xf numFmtId="0" fontId="19" fillId="0" borderId="12" xfId="0" applyFont="1" applyFill="1" applyBorder="1" applyAlignment="1">
      <alignment horizontal="left"/>
    </xf>
    <xf numFmtId="0" fontId="40" fillId="0" borderId="11" xfId="0" applyFont="1" applyBorder="1"/>
    <xf numFmtId="0" fontId="41" fillId="0" borderId="11" xfId="0" applyFont="1" applyBorder="1"/>
    <xf numFmtId="0" fontId="27" fillId="0" borderId="18" xfId="0" applyFont="1" applyFill="1" applyBorder="1" applyAlignment="1">
      <alignment vertical="center"/>
    </xf>
    <xf numFmtId="0" fontId="27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0" fontId="5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28" xfId="0" applyFont="1" applyBorder="1"/>
    <xf numFmtId="0" fontId="0" fillId="0" borderId="28" xfId="0" applyBorder="1"/>
    <xf numFmtId="49" fontId="0" fillId="0" borderId="0" xfId="0" applyNumberFormat="1"/>
    <xf numFmtId="0" fontId="33" fillId="0" borderId="0" xfId="0" applyFont="1" applyBorder="1" applyAlignment="1">
      <alignment vertical="top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15" xfId="0" applyNumberFormat="1" applyFont="1" applyFill="1" applyBorder="1" applyAlignment="1">
      <alignment horizontal="center"/>
    </xf>
    <xf numFmtId="0" fontId="19" fillId="0" borderId="15" xfId="0" applyFont="1" applyFill="1" applyBorder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53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2" fontId="22" fillId="0" borderId="0" xfId="0" applyNumberFormat="1" applyFont="1" applyFill="1"/>
    <xf numFmtId="2" fontId="22" fillId="0" borderId="0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 applyBorder="1"/>
    <xf numFmtId="0" fontId="26" fillId="0" borderId="3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2" fillId="0" borderId="3" xfId="0" applyFont="1" applyFill="1" applyBorder="1" applyAlignment="1">
      <alignment horizontal="center"/>
    </xf>
    <xf numFmtId="0" fontId="20" fillId="0" borderId="4" xfId="0" applyFont="1" applyFill="1" applyBorder="1"/>
    <xf numFmtId="0" fontId="22" fillId="0" borderId="4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53" fillId="0" borderId="3" xfId="0" applyFont="1" applyFill="1" applyBorder="1" applyAlignment="1">
      <alignment horizontal="center"/>
    </xf>
    <xf numFmtId="0" fontId="27" fillId="0" borderId="4" xfId="0" applyFont="1" applyFill="1" applyBorder="1"/>
    <xf numFmtId="0" fontId="53" fillId="0" borderId="4" xfId="0" applyFont="1" applyFill="1" applyBorder="1" applyAlignment="1">
      <alignment horizontal="center"/>
    </xf>
    <xf numFmtId="0" fontId="53" fillId="0" borderId="5" xfId="0" applyFont="1" applyFill="1" applyBorder="1"/>
    <xf numFmtId="0" fontId="27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16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16" xfId="0" applyFont="1" applyFill="1" applyBorder="1"/>
    <xf numFmtId="0" fontId="53" fillId="0" borderId="14" xfId="0" applyFont="1" applyFill="1" applyBorder="1" applyAlignment="1">
      <alignment horizontal="center"/>
    </xf>
    <xf numFmtId="0" fontId="27" fillId="0" borderId="15" xfId="0" applyFont="1" applyFill="1" applyBorder="1"/>
    <xf numFmtId="192" fontId="27" fillId="0" borderId="2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2" fillId="0" borderId="0" xfId="0" applyFont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192" fontId="10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/>
    <xf numFmtId="2" fontId="22" fillId="0" borderId="15" xfId="0" applyNumberFormat="1" applyFont="1" applyFill="1" applyBorder="1"/>
    <xf numFmtId="1" fontId="22" fillId="0" borderId="15" xfId="0" applyNumberFormat="1" applyFont="1" applyFill="1" applyBorder="1" applyAlignment="1">
      <alignment horizontal="center"/>
    </xf>
    <xf numFmtId="0" fontId="20" fillId="0" borderId="0" xfId="0" applyFont="1" applyFill="1"/>
    <xf numFmtId="2" fontId="58" fillId="0" borderId="16" xfId="0" applyNumberFormat="1" applyFont="1" applyFill="1" applyBorder="1" applyAlignment="1">
      <alignment horizontal="center"/>
    </xf>
    <xf numFmtId="2" fontId="58" fillId="0" borderId="4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2" fontId="58" fillId="0" borderId="5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8" fillId="0" borderId="2" xfId="0" applyFont="1" applyFill="1" applyBorder="1" applyAlignment="1">
      <alignment horizontal="center"/>
    </xf>
    <xf numFmtId="1" fontId="58" fillId="0" borderId="4" xfId="0" applyNumberFormat="1" applyFont="1" applyFill="1" applyBorder="1" applyAlignment="1">
      <alignment horizontal="center"/>
    </xf>
    <xf numFmtId="0" fontId="58" fillId="0" borderId="15" xfId="0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5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2" fontId="26" fillId="0" borderId="5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vertical="center"/>
    </xf>
    <xf numFmtId="0" fontId="27" fillId="0" borderId="12" xfId="0" applyFont="1" applyFill="1" applyBorder="1"/>
    <xf numFmtId="0" fontId="0" fillId="0" borderId="17" xfId="0" applyBorder="1"/>
    <xf numFmtId="1" fontId="58" fillId="0" borderId="0" xfId="0" applyNumberFormat="1" applyFont="1" applyFill="1" applyBorder="1" applyAlignment="1">
      <alignment horizontal="center"/>
    </xf>
    <xf numFmtId="0" fontId="60" fillId="0" borderId="3" xfId="0" applyFont="1" applyFill="1" applyBorder="1" applyAlignment="1">
      <alignment horizontal="center"/>
    </xf>
    <xf numFmtId="2" fontId="59" fillId="0" borderId="4" xfId="0" applyNumberFormat="1" applyFont="1" applyFill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92" fontId="54" fillId="0" borderId="0" xfId="0" applyNumberFormat="1" applyFont="1" applyBorder="1" applyAlignment="1">
      <alignment horizontal="center" shrinkToFit="1"/>
    </xf>
    <xf numFmtId="0" fontId="58" fillId="0" borderId="3" xfId="0" applyFont="1" applyFill="1" applyBorder="1" applyAlignment="1">
      <alignment horizontal="center"/>
    </xf>
    <xf numFmtId="0" fontId="59" fillId="0" borderId="4" xfId="0" applyFont="1" applyFill="1" applyBorder="1"/>
    <xf numFmtId="2" fontId="58" fillId="0" borderId="0" xfId="0" applyNumberFormat="1" applyFont="1" applyFill="1" applyBorder="1"/>
    <xf numFmtId="2" fontId="59" fillId="0" borderId="0" xfId="0" applyNumberFormat="1" applyFont="1" applyFill="1" applyBorder="1"/>
    <xf numFmtId="0" fontId="59" fillId="0" borderId="0" xfId="0" applyFont="1" applyFill="1" applyBorder="1"/>
    <xf numFmtId="0" fontId="15" fillId="0" borderId="3" xfId="0" applyFont="1" applyFill="1" applyBorder="1" applyAlignment="1">
      <alignment horizontal="center"/>
    </xf>
    <xf numFmtId="0" fontId="14" fillId="0" borderId="4" xfId="0" applyFont="1" applyFill="1" applyBorder="1"/>
    <xf numFmtId="0" fontId="15" fillId="0" borderId="2" xfId="0" applyFont="1" applyFill="1" applyBorder="1" applyAlignment="1">
      <alignment horizontal="center"/>
    </xf>
    <xf numFmtId="2" fontId="15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15" fillId="0" borderId="15" xfId="0" applyNumberFormat="1" applyFont="1" applyFill="1" applyBorder="1" applyAlignment="1">
      <alignment horizontal="center"/>
    </xf>
    <xf numFmtId="0" fontId="61" fillId="0" borderId="2" xfId="0" applyFont="1" applyFill="1" applyBorder="1" applyAlignment="1">
      <alignment horizontal="center"/>
    </xf>
    <xf numFmtId="2" fontId="14" fillId="0" borderId="4" xfId="0" applyNumberFormat="1" applyFont="1" applyFill="1" applyBorder="1"/>
    <xf numFmtId="0" fontId="14" fillId="0" borderId="0" xfId="0" applyFont="1" applyFill="1" applyBorder="1" applyAlignment="1">
      <alignment horizontal="left"/>
    </xf>
    <xf numFmtId="1" fontId="15" fillId="0" borderId="16" xfId="0" applyNumberFormat="1" applyFont="1" applyFill="1" applyBorder="1" applyAlignment="1">
      <alignment horizontal="center"/>
    </xf>
    <xf numFmtId="0" fontId="39" fillId="0" borderId="11" xfId="0" applyFont="1" applyBorder="1" applyAlignment="1">
      <alignment shrinkToFit="1"/>
    </xf>
    <xf numFmtId="49" fontId="0" fillId="0" borderId="0" xfId="0" applyNumberFormat="1" applyBorder="1"/>
    <xf numFmtId="0" fontId="32" fillId="0" borderId="0" xfId="0" applyFont="1"/>
    <xf numFmtId="0" fontId="17" fillId="0" borderId="32" xfId="0" applyFont="1" applyBorder="1"/>
    <xf numFmtId="0" fontId="26" fillId="0" borderId="30" xfId="0" applyFont="1" applyBorder="1"/>
    <xf numFmtId="49" fontId="33" fillId="0" borderId="0" xfId="0" applyNumberFormat="1" applyFont="1" applyBorder="1"/>
    <xf numFmtId="192" fontId="33" fillId="0" borderId="0" xfId="0" applyNumberFormat="1" applyFont="1" applyBorder="1"/>
    <xf numFmtId="192" fontId="27" fillId="0" borderId="0" xfId="0" applyNumberFormat="1" applyFont="1" applyBorder="1"/>
    <xf numFmtId="0" fontId="62" fillId="0" borderId="0" xfId="0" applyFont="1" applyBorder="1"/>
    <xf numFmtId="0" fontId="63" fillId="0" borderId="27" xfId="0" applyFont="1" applyBorder="1" applyAlignment="1">
      <alignment horizontal="center"/>
    </xf>
    <xf numFmtId="0" fontId="63" fillId="0" borderId="0" xfId="0" applyFont="1" applyBorder="1"/>
    <xf numFmtId="0" fontId="64" fillId="0" borderId="0" xfId="0" applyFont="1" applyBorder="1"/>
    <xf numFmtId="0" fontId="4" fillId="0" borderId="0" xfId="0" applyFont="1" applyBorder="1"/>
    <xf numFmtId="0" fontId="65" fillId="0" borderId="0" xfId="0" applyFont="1" applyBorder="1"/>
    <xf numFmtId="49" fontId="28" fillId="0" borderId="0" xfId="0" applyNumberFormat="1" applyFont="1" applyBorder="1"/>
    <xf numFmtId="0" fontId="66" fillId="0" borderId="0" xfId="0" applyFont="1" applyBorder="1"/>
    <xf numFmtId="0" fontId="26" fillId="0" borderId="0" xfId="0" applyFont="1" applyBorder="1" applyAlignment="1">
      <alignment horizontal="center"/>
    </xf>
    <xf numFmtId="192" fontId="28" fillId="0" borderId="0" xfId="0" applyNumberFormat="1" applyFont="1" applyBorder="1"/>
    <xf numFmtId="0" fontId="28" fillId="0" borderId="0" xfId="0" applyFont="1" applyBorder="1"/>
    <xf numFmtId="0" fontId="30" fillId="0" borderId="0" xfId="0" applyFont="1" applyFill="1" applyAlignment="1">
      <alignment horizontal="left"/>
    </xf>
    <xf numFmtId="0" fontId="67" fillId="0" borderId="0" xfId="0" applyFont="1" applyFill="1"/>
    <xf numFmtId="0" fontId="20" fillId="0" borderId="15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17" fillId="0" borderId="15" xfId="0" applyNumberFormat="1" applyFont="1" applyFill="1" applyBorder="1" applyAlignment="1">
      <alignment vertical="top"/>
    </xf>
    <xf numFmtId="49" fontId="1" fillId="0" borderId="0" xfId="0" applyNumberFormat="1" applyFont="1"/>
    <xf numFmtId="0" fontId="68" fillId="0" borderId="0" xfId="0" applyFont="1" applyBorder="1" applyAlignment="1">
      <alignment horizontal="center" vertical="center"/>
    </xf>
    <xf numFmtId="2" fontId="17" fillId="0" borderId="4" xfId="0" applyNumberFormat="1" applyFont="1" applyFill="1" applyBorder="1" applyAlignment="1">
      <alignment vertical="top"/>
    </xf>
    <xf numFmtId="1" fontId="19" fillId="0" borderId="3" xfId="0" applyNumberFormat="1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/>
    </xf>
    <xf numFmtId="0" fontId="22" fillId="0" borderId="18" xfId="0" applyFont="1" applyFill="1" applyBorder="1" applyAlignment="1">
      <alignment horizontal="left"/>
    </xf>
    <xf numFmtId="0" fontId="72" fillId="0" borderId="17" xfId="0" applyFont="1" applyFill="1" applyBorder="1"/>
    <xf numFmtId="0" fontId="72" fillId="0" borderId="19" xfId="0" applyFont="1" applyFill="1" applyBorder="1"/>
    <xf numFmtId="192" fontId="73" fillId="0" borderId="12" xfId="0" applyNumberFormat="1" applyFont="1" applyFill="1" applyBorder="1" applyAlignment="1">
      <alignment horizontal="center"/>
    </xf>
    <xf numFmtId="0" fontId="58" fillId="0" borderId="5" xfId="0" applyFont="1" applyFill="1" applyBorder="1" applyAlignment="1">
      <alignment horizontal="center"/>
    </xf>
    <xf numFmtId="1" fontId="58" fillId="0" borderId="16" xfId="0" applyNumberFormat="1" applyFont="1" applyFill="1" applyBorder="1" applyAlignment="1">
      <alignment horizontal="center"/>
    </xf>
    <xf numFmtId="1" fontId="53" fillId="0" borderId="0" xfId="0" applyNumberFormat="1" applyFont="1" applyFill="1" applyAlignment="1">
      <alignment horizontal="center"/>
    </xf>
    <xf numFmtId="0" fontId="67" fillId="0" borderId="3" xfId="0" applyFont="1" applyFill="1" applyBorder="1" applyAlignment="1">
      <alignment horizontal="left" vertical="center"/>
    </xf>
    <xf numFmtId="192" fontId="17" fillId="0" borderId="0" xfId="0" applyNumberFormat="1" applyFont="1" applyBorder="1" applyAlignment="1">
      <alignment horizontal="center"/>
    </xf>
    <xf numFmtId="192" fontId="20" fillId="0" borderId="12" xfId="0" applyNumberFormat="1" applyFont="1" applyBorder="1" applyAlignment="1">
      <alignment horizontal="center"/>
    </xf>
    <xf numFmtId="192" fontId="27" fillId="0" borderId="15" xfId="0" applyNumberFormat="1" applyFont="1" applyFill="1" applyBorder="1" applyAlignment="1">
      <alignment horizontal="center" vertical="center"/>
    </xf>
    <xf numFmtId="192" fontId="27" fillId="0" borderId="12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92" fontId="20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76" fillId="0" borderId="0" xfId="0" applyFont="1" applyBorder="1"/>
    <xf numFmtId="2" fontId="20" fillId="0" borderId="0" xfId="0" applyNumberFormat="1" applyFont="1" applyFill="1" applyAlignment="1">
      <alignment horizontal="left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192" fontId="20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76" fillId="0" borderId="0" xfId="0" applyFont="1"/>
    <xf numFmtId="0" fontId="14" fillId="0" borderId="0" xfId="0" applyFont="1" applyAlignment="1">
      <alignment horizontal="left"/>
    </xf>
    <xf numFmtId="2" fontId="77" fillId="0" borderId="0" xfId="0" applyNumberFormat="1" applyFont="1" applyFill="1" applyBorder="1"/>
    <xf numFmtId="2" fontId="78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vertical="top"/>
    </xf>
    <xf numFmtId="2" fontId="19" fillId="0" borderId="15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21" xfId="0" applyFont="1" applyFill="1" applyBorder="1" applyAlignment="1">
      <alignment wrapText="1"/>
    </xf>
    <xf numFmtId="0" fontId="32" fillId="0" borderId="14" xfId="0" applyFont="1" applyFill="1" applyBorder="1" applyAlignment="1">
      <alignment horizontal="center"/>
    </xf>
    <xf numFmtId="0" fontId="32" fillId="0" borderId="15" xfId="0" applyFont="1" applyFill="1" applyBorder="1" applyAlignment="1">
      <alignment horizontal="center"/>
    </xf>
    <xf numFmtId="0" fontId="0" fillId="0" borderId="21" xfId="0" applyFill="1" applyBorder="1"/>
    <xf numFmtId="0" fontId="74" fillId="0" borderId="21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21" xfId="0" applyFont="1" applyFill="1" applyBorder="1" applyAlignment="1">
      <alignment wrapText="1"/>
    </xf>
    <xf numFmtId="0" fontId="0" fillId="0" borderId="4" xfId="0" applyFill="1" applyBorder="1"/>
    <xf numFmtId="0" fontId="0" fillId="0" borderId="3" xfId="0" applyFill="1" applyBorder="1"/>
    <xf numFmtId="0" fontId="0" fillId="0" borderId="21" xfId="0" applyFill="1" applyBorder="1" applyAlignment="1">
      <alignment horizontal="center" wrapText="1"/>
    </xf>
    <xf numFmtId="0" fontId="19" fillId="0" borderId="21" xfId="0" applyFont="1" applyFill="1" applyBorder="1"/>
    <xf numFmtId="0" fontId="22" fillId="0" borderId="21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21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/>
    </xf>
    <xf numFmtId="0" fontId="15" fillId="0" borderId="21" xfId="0" applyFont="1" applyFill="1" applyBorder="1"/>
    <xf numFmtId="0" fontId="58" fillId="0" borderId="2" xfId="0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vertical="center"/>
    </xf>
    <xf numFmtId="1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" fillId="0" borderId="21" xfId="0" applyFont="1" applyFill="1" applyBorder="1"/>
    <xf numFmtId="0" fontId="0" fillId="0" borderId="21" xfId="0" applyFill="1" applyBorder="1" applyAlignment="1">
      <alignment wrapText="1"/>
    </xf>
    <xf numFmtId="0" fontId="18" fillId="0" borderId="21" xfId="0" applyFont="1" applyFill="1" applyBorder="1"/>
    <xf numFmtId="0" fontId="10" fillId="0" borderId="2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5" xfId="0" applyFill="1" applyBorder="1"/>
    <xf numFmtId="0" fontId="26" fillId="0" borderId="0" xfId="0" applyFont="1" applyFill="1" applyBorder="1" applyAlignment="1">
      <alignment horizontal="left"/>
    </xf>
    <xf numFmtId="0" fontId="10" fillId="0" borderId="15" xfId="0" applyFont="1" applyFill="1" applyBorder="1"/>
    <xf numFmtId="2" fontId="15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3" fillId="0" borderId="0" xfId="0" applyFont="1" applyFill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right" vertical="top"/>
    </xf>
    <xf numFmtId="49" fontId="28" fillId="0" borderId="20" xfId="0" applyNumberFormat="1" applyFont="1" applyFill="1" applyBorder="1" applyAlignment="1">
      <alignment horizontal="right" vertical="top"/>
    </xf>
    <xf numFmtId="49" fontId="28" fillId="0" borderId="21" xfId="0" applyNumberFormat="1" applyFont="1" applyFill="1" applyBorder="1" applyAlignment="1">
      <alignment horizontal="right" vertical="top"/>
    </xf>
    <xf numFmtId="49" fontId="5" fillId="0" borderId="21" xfId="0" applyNumberFormat="1" applyFont="1" applyFill="1" applyBorder="1" applyAlignment="1">
      <alignment horizontal="left" vertical="top" wrapText="1"/>
    </xf>
    <xf numFmtId="0" fontId="19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20" xfId="0" applyFont="1" applyFill="1" applyBorder="1"/>
    <xf numFmtId="0" fontId="19" fillId="0" borderId="2" xfId="0" applyFont="1" applyFill="1" applyBorder="1" applyAlignment="1">
      <alignment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center"/>
    </xf>
    <xf numFmtId="2" fontId="79" fillId="0" borderId="0" xfId="0" applyNumberFormat="1" applyFont="1" applyFill="1" applyBorder="1" applyAlignment="1">
      <alignment horizontal="center"/>
    </xf>
    <xf numFmtId="0" fontId="79" fillId="0" borderId="16" xfId="0" applyFont="1" applyFill="1" applyBorder="1" applyAlignment="1">
      <alignment horizontal="center"/>
    </xf>
    <xf numFmtId="0" fontId="79" fillId="0" borderId="0" xfId="0" applyFont="1" applyFill="1"/>
    <xf numFmtId="2" fontId="28" fillId="0" borderId="0" xfId="0" applyNumberFormat="1" applyFont="1" applyFill="1" applyBorder="1"/>
    <xf numFmtId="1" fontId="28" fillId="0" borderId="16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top"/>
    </xf>
    <xf numFmtId="0" fontId="32" fillId="0" borderId="4" xfId="0" applyFont="1" applyFill="1" applyBorder="1" applyAlignment="1">
      <alignment horizontal="center"/>
    </xf>
    <xf numFmtId="0" fontId="0" fillId="0" borderId="20" xfId="0" applyFill="1" applyBorder="1"/>
    <xf numFmtId="0" fontId="0" fillId="0" borderId="0" xfId="0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8" fillId="0" borderId="2" xfId="0" applyFont="1" applyFill="1" applyBorder="1"/>
    <xf numFmtId="0" fontId="17" fillId="0" borderId="0" xfId="0" applyFont="1" applyFill="1" applyBorder="1"/>
    <xf numFmtId="1" fontId="58" fillId="0" borderId="0" xfId="0" applyNumberFormat="1" applyFont="1" applyFill="1" applyBorder="1"/>
    <xf numFmtId="0" fontId="32" fillId="0" borderId="0" xfId="0" applyFont="1" applyFill="1" applyBorder="1"/>
    <xf numFmtId="0" fontId="0" fillId="0" borderId="33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22" xfId="0" applyFill="1" applyBorder="1"/>
    <xf numFmtId="0" fontId="39" fillId="0" borderId="17" xfId="0" applyFont="1" applyFill="1" applyBorder="1"/>
    <xf numFmtId="0" fontId="40" fillId="0" borderId="9" xfId="0" applyFont="1" applyFill="1" applyBorder="1"/>
    <xf numFmtId="0" fontId="45" fillId="0" borderId="18" xfId="0" applyFont="1" applyFill="1" applyBorder="1"/>
    <xf numFmtId="0" fontId="41" fillId="0" borderId="0" xfId="0" applyFont="1" applyFill="1" applyBorder="1"/>
    <xf numFmtId="0" fontId="41" fillId="0" borderId="18" xfId="0" applyFont="1" applyFill="1" applyBorder="1"/>
    <xf numFmtId="0" fontId="42" fillId="0" borderId="18" xfId="0" applyFont="1" applyFill="1" applyBorder="1"/>
    <xf numFmtId="0" fontId="42" fillId="0" borderId="0" xfId="0" applyFont="1" applyFill="1" applyBorder="1"/>
    <xf numFmtId="0" fontId="19" fillId="0" borderId="18" xfId="0" applyFont="1" applyFill="1" applyBorder="1"/>
    <xf numFmtId="0" fontId="46" fillId="0" borderId="18" xfId="0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192" fontId="43" fillId="0" borderId="0" xfId="0" applyNumberFormat="1" applyFont="1" applyFill="1" applyBorder="1" applyAlignment="1">
      <alignment horizontal="center"/>
    </xf>
    <xf numFmtId="192" fontId="32" fillId="0" borderId="0" xfId="0" applyNumberFormat="1" applyFont="1" applyFill="1" applyBorder="1"/>
    <xf numFmtId="0" fontId="40" fillId="0" borderId="11" xfId="0" applyFont="1" applyFill="1" applyBorder="1"/>
    <xf numFmtId="0" fontId="47" fillId="0" borderId="18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1" fillId="0" borderId="11" xfId="0" applyFont="1" applyFill="1" applyBorder="1"/>
    <xf numFmtId="0" fontId="17" fillId="0" borderId="18" xfId="0" applyFont="1" applyFill="1" applyBorder="1"/>
    <xf numFmtId="192" fontId="11" fillId="0" borderId="0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43" fillId="0" borderId="12" xfId="0" applyFont="1" applyFill="1" applyBorder="1"/>
    <xf numFmtId="0" fontId="46" fillId="0" borderId="12" xfId="0" applyFont="1" applyFill="1" applyBorder="1"/>
    <xf numFmtId="192" fontId="54" fillId="0" borderId="12" xfId="0" applyNumberFormat="1" applyFont="1" applyFill="1" applyBorder="1" applyAlignment="1">
      <alignment horizontal="center" shrinkToFit="1"/>
    </xf>
    <xf numFmtId="0" fontId="19" fillId="0" borderId="12" xfId="0" applyFont="1" applyFill="1" applyBorder="1"/>
    <xf numFmtId="0" fontId="43" fillId="0" borderId="22" xfId="0" applyFont="1" applyFill="1" applyBorder="1" applyAlignment="1">
      <alignment horizontal="left"/>
    </xf>
    <xf numFmtId="0" fontId="26" fillId="0" borderId="0" xfId="0" applyFont="1" applyFill="1"/>
    <xf numFmtId="49" fontId="28" fillId="0" borderId="0" xfId="0" applyNumberFormat="1" applyFont="1" applyFill="1"/>
    <xf numFmtId="49" fontId="28" fillId="0" borderId="15" xfId="0" applyNumberFormat="1" applyFont="1" applyFill="1" applyBorder="1"/>
    <xf numFmtId="0" fontId="58" fillId="0" borderId="0" xfId="0" applyFont="1" applyFill="1"/>
    <xf numFmtId="0" fontId="59" fillId="0" borderId="6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4" fillId="0" borderId="12" xfId="0" applyFont="1" applyFill="1" applyBorder="1"/>
    <xf numFmtId="0" fontId="70" fillId="0" borderId="18" xfId="0" applyFont="1" applyFill="1" applyBorder="1"/>
    <xf numFmtId="0" fontId="69" fillId="0" borderId="18" xfId="0" applyFont="1" applyFill="1" applyBorder="1"/>
    <xf numFmtId="192" fontId="4" fillId="0" borderId="0" xfId="0" applyNumberFormat="1" applyFont="1" applyFill="1" applyBorder="1"/>
    <xf numFmtId="0" fontId="71" fillId="0" borderId="0" xfId="0" applyFont="1" applyFill="1" applyBorder="1"/>
    <xf numFmtId="0" fontId="4" fillId="0" borderId="0" xfId="0" applyFont="1" applyFill="1" applyBorder="1"/>
    <xf numFmtId="0" fontId="71" fillId="0" borderId="11" xfId="0" applyFont="1" applyFill="1" applyBorder="1"/>
    <xf numFmtId="0" fontId="47" fillId="0" borderId="0" xfId="0" applyFont="1" applyFill="1" applyBorder="1"/>
    <xf numFmtId="0" fontId="47" fillId="0" borderId="11" xfId="0" applyFont="1" applyFill="1" applyBorder="1"/>
    <xf numFmtId="0" fontId="20" fillId="0" borderId="18" xfId="0" applyFont="1" applyFill="1" applyBorder="1"/>
    <xf numFmtId="0" fontId="26" fillId="0" borderId="11" xfId="0" applyFont="1" applyFill="1" applyBorder="1"/>
    <xf numFmtId="0" fontId="0" fillId="0" borderId="4" xfId="0" applyFill="1" applyBorder="1" applyAlignment="1">
      <alignment vertical="center"/>
    </xf>
    <xf numFmtId="0" fontId="28" fillId="0" borderId="4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9" fillId="0" borderId="21" xfId="0" applyFont="1" applyFill="1" applyBorder="1" applyAlignment="1">
      <alignment vertical="center" wrapText="1"/>
    </xf>
    <xf numFmtId="193" fontId="53" fillId="0" borderId="0" xfId="0" applyNumberFormat="1" applyFont="1" applyFill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7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92" fontId="3" fillId="0" borderId="9" xfId="0" applyNumberFormat="1" applyFont="1" applyFill="1" applyBorder="1"/>
    <xf numFmtId="0" fontId="48" fillId="0" borderId="0" xfId="0" applyFont="1" applyFill="1" applyBorder="1"/>
    <xf numFmtId="193" fontId="27" fillId="0" borderId="0" xfId="0" applyNumberFormat="1" applyFont="1" applyFill="1" applyBorder="1" applyAlignment="1">
      <alignment vertical="center"/>
    </xf>
    <xf numFmtId="193" fontId="53" fillId="0" borderId="0" xfId="0" applyNumberFormat="1" applyFont="1" applyFill="1" applyBorder="1" applyAlignment="1">
      <alignment vertical="center"/>
    </xf>
    <xf numFmtId="192" fontId="48" fillId="0" borderId="0" xfId="0" applyNumberFormat="1" applyFont="1" applyFill="1" applyBorder="1" applyAlignment="1">
      <alignment horizontal="center"/>
    </xf>
    <xf numFmtId="0" fontId="49" fillId="0" borderId="0" xfId="0" applyFont="1" applyFill="1" applyBorder="1"/>
    <xf numFmtId="192" fontId="49" fillId="0" borderId="0" xfId="0" applyNumberFormat="1" applyFont="1" applyFill="1" applyBorder="1" applyAlignment="1">
      <alignment horizontal="center"/>
    </xf>
    <xf numFmtId="192" fontId="3" fillId="0" borderId="0" xfId="0" applyNumberFormat="1" applyFont="1" applyFill="1" applyBorder="1"/>
    <xf numFmtId="192" fontId="27" fillId="0" borderId="0" xfId="0" applyNumberFormat="1" applyFont="1" applyFill="1" applyBorder="1"/>
    <xf numFmtId="49" fontId="55" fillId="0" borderId="0" xfId="0" applyNumberFormat="1" applyFont="1" applyFill="1"/>
    <xf numFmtId="0" fontId="0" fillId="0" borderId="3" xfId="0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/>
    </xf>
    <xf numFmtId="2" fontId="27" fillId="0" borderId="2" xfId="0" applyNumberFormat="1" applyFont="1" applyFill="1" applyBorder="1"/>
    <xf numFmtId="0" fontId="27" fillId="0" borderId="2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2" fontId="53" fillId="0" borderId="0" xfId="0" applyNumberFormat="1" applyFont="1" applyFill="1"/>
    <xf numFmtId="0" fontId="53" fillId="0" borderId="0" xfId="0" applyFont="1" applyFill="1"/>
    <xf numFmtId="0" fontId="0" fillId="0" borderId="14" xfId="0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 vertical="center"/>
    </xf>
    <xf numFmtId="0" fontId="42" fillId="0" borderId="30" xfId="0" applyFont="1" applyFill="1" applyBorder="1"/>
    <xf numFmtId="0" fontId="75" fillId="0" borderId="18" xfId="0" applyFont="1" applyFill="1" applyBorder="1" applyAlignment="1">
      <alignment horizontal="left"/>
    </xf>
    <xf numFmtId="0" fontId="48" fillId="0" borderId="30" xfId="0" applyFont="1" applyFill="1" applyBorder="1"/>
    <xf numFmtId="0" fontId="30" fillId="0" borderId="18" xfId="0" applyFont="1" applyFill="1" applyBorder="1"/>
    <xf numFmtId="0" fontId="45" fillId="0" borderId="0" xfId="0" applyFont="1" applyFill="1" applyBorder="1"/>
    <xf numFmtId="0" fontId="39" fillId="0" borderId="0" xfId="0" applyFont="1" applyFill="1" applyBorder="1"/>
    <xf numFmtId="0" fontId="1" fillId="0" borderId="0" xfId="0" applyNumberFormat="1" applyFont="1" applyFill="1"/>
    <xf numFmtId="0" fontId="0" fillId="0" borderId="16" xfId="0" applyFill="1" applyBorder="1"/>
    <xf numFmtId="0" fontId="22" fillId="0" borderId="15" xfId="0" applyFont="1" applyFill="1" applyBorder="1" applyAlignment="1">
      <alignment horizontal="center"/>
    </xf>
    <xf numFmtId="192" fontId="0" fillId="0" borderId="0" xfId="0" applyNumberFormat="1" applyFill="1"/>
    <xf numFmtId="192" fontId="56" fillId="0" borderId="0" xfId="0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92" fontId="27" fillId="0" borderId="0" xfId="0" applyNumberFormat="1" applyFont="1" applyFill="1" applyAlignment="1">
      <alignment horizontal="center"/>
    </xf>
    <xf numFmtId="0" fontId="0" fillId="0" borderId="2" xfId="0" applyFill="1" applyBorder="1"/>
    <xf numFmtId="2" fontId="20" fillId="0" borderId="0" xfId="0" applyNumberFormat="1" applyFont="1" applyFill="1" applyBorder="1" applyAlignment="1">
      <alignment horizontal="left"/>
    </xf>
    <xf numFmtId="0" fontId="25" fillId="0" borderId="21" xfId="0" applyFont="1" applyFill="1" applyBorder="1" applyAlignment="1">
      <alignment wrapText="1"/>
    </xf>
    <xf numFmtId="194" fontId="53" fillId="0" borderId="16" xfId="0" applyNumberFormat="1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 wrapText="1"/>
    </xf>
    <xf numFmtId="194" fontId="15" fillId="0" borderId="16" xfId="0" applyNumberFormat="1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vertical="center"/>
    </xf>
    <xf numFmtId="0" fontId="15" fillId="0" borderId="14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2" fillId="0" borderId="21" xfId="0" applyFont="1" applyFill="1" applyBorder="1" applyAlignment="1">
      <alignment horizontal="center"/>
    </xf>
    <xf numFmtId="2" fontId="26" fillId="0" borderId="16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8" fillId="0" borderId="0" xfId="0" applyFont="1" applyFill="1" applyBorder="1"/>
    <xf numFmtId="0" fontId="81" fillId="0" borderId="0" xfId="0" applyFont="1" applyFill="1" applyBorder="1" applyAlignment="1">
      <alignment horizontal="center" vertical="center"/>
    </xf>
    <xf numFmtId="0" fontId="81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0" xfId="0" applyFont="1" applyFill="1" applyBorder="1"/>
    <xf numFmtId="0" fontId="7" fillId="0" borderId="2" xfId="0" applyFont="1" applyFill="1" applyBorder="1" applyAlignment="1">
      <alignment horizontal="left"/>
    </xf>
    <xf numFmtId="1" fontId="18" fillId="0" borderId="2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2" fontId="7" fillId="0" borderId="2" xfId="0" applyNumberFormat="1" applyFont="1" applyFill="1" applyBorder="1"/>
    <xf numFmtId="0" fontId="18" fillId="0" borderId="2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2" fontId="18" fillId="0" borderId="12" xfId="0" applyNumberFormat="1" applyFont="1" applyFill="1" applyBorder="1"/>
    <xf numFmtId="2" fontId="18" fillId="0" borderId="12" xfId="0" applyNumberFormat="1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35" xfId="0" applyFont="1" applyFill="1" applyBorder="1"/>
    <xf numFmtId="0" fontId="0" fillId="0" borderId="15" xfId="0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31" fillId="0" borderId="21" xfId="0" applyFont="1" applyFill="1" applyBorder="1" applyAlignment="1">
      <alignment wrapText="1"/>
    </xf>
    <xf numFmtId="0" fontId="26" fillId="0" borderId="21" xfId="0" applyFont="1" applyFill="1" applyBorder="1"/>
    <xf numFmtId="2" fontId="80" fillId="0" borderId="0" xfId="0" applyNumberFormat="1" applyFont="1" applyFill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15" fillId="0" borderId="15" xfId="0" applyNumberFormat="1" applyFont="1" applyFill="1" applyBorder="1" applyAlignment="1">
      <alignment horizontal="left" wrapText="1"/>
    </xf>
    <xf numFmtId="0" fontId="15" fillId="0" borderId="15" xfId="0" applyFont="1" applyFill="1" applyBorder="1" applyAlignment="1">
      <alignment horizontal="center"/>
    </xf>
    <xf numFmtId="0" fontId="15" fillId="0" borderId="15" xfId="0" applyFont="1" applyFill="1" applyBorder="1"/>
    <xf numFmtId="0" fontId="18" fillId="0" borderId="21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left" wrapText="1"/>
    </xf>
    <xf numFmtId="2" fontId="15" fillId="0" borderId="15" xfId="0" applyNumberFormat="1" applyFont="1" applyFill="1" applyBorder="1" applyAlignment="1">
      <alignment horizontal="center"/>
    </xf>
    <xf numFmtId="0" fontId="15" fillId="0" borderId="33" xfId="0" applyFont="1" applyFill="1" applyBorder="1"/>
    <xf numFmtId="2" fontId="10" fillId="0" borderId="0" xfId="0" applyNumberFormat="1" applyFont="1" applyFill="1" applyBorder="1" applyAlignment="1">
      <alignment horizontal="left" wrapText="1"/>
    </xf>
    <xf numFmtId="0" fontId="26" fillId="0" borderId="21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21" xfId="0" applyNumberFormat="1" applyFill="1" applyBorder="1"/>
    <xf numFmtId="0" fontId="18" fillId="0" borderId="21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/>
    </xf>
    <xf numFmtId="0" fontId="19" fillId="0" borderId="33" xfId="0" applyFont="1" applyFill="1" applyBorder="1"/>
    <xf numFmtId="0" fontId="22" fillId="0" borderId="21" xfId="0" applyFont="1" applyFill="1" applyBorder="1" applyAlignment="1">
      <alignment shrinkToFit="1"/>
    </xf>
    <xf numFmtId="0" fontId="15" fillId="0" borderId="0" xfId="0" applyFont="1" applyFill="1" applyBorder="1" applyAlignment="1">
      <alignment horizontal="left"/>
    </xf>
    <xf numFmtId="0" fontId="74" fillId="0" borderId="33" xfId="0" applyFont="1" applyFill="1" applyBorder="1"/>
    <xf numFmtId="0" fontId="5" fillId="0" borderId="21" xfId="0" applyFont="1" applyFill="1" applyBorder="1" applyAlignment="1">
      <alignment horizontal="center" wrapText="1"/>
    </xf>
    <xf numFmtId="2" fontId="18" fillId="0" borderId="0" xfId="0" applyNumberFormat="1" applyFont="1" applyFill="1" applyBorder="1"/>
    <xf numFmtId="2" fontId="15" fillId="0" borderId="15" xfId="0" applyNumberFormat="1" applyFont="1" applyFill="1" applyBorder="1"/>
    <xf numFmtId="0" fontId="0" fillId="0" borderId="33" xfId="0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4" fillId="0" borderId="0" xfId="0" applyFont="1" applyFill="1" applyBorder="1"/>
    <xf numFmtId="2" fontId="15" fillId="0" borderId="16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wrapText="1"/>
    </xf>
    <xf numFmtId="0" fontId="19" fillId="0" borderId="0" xfId="0" applyFont="1"/>
    <xf numFmtId="0" fontId="50" fillId="0" borderId="0" xfId="0" applyFont="1" applyFill="1" applyBorder="1" applyAlignment="1">
      <alignment horizontal="center" vertical="center"/>
    </xf>
    <xf numFmtId="49" fontId="19" fillId="0" borderId="0" xfId="0" applyNumberFormat="1" applyFont="1"/>
    <xf numFmtId="49" fontId="19" fillId="0" borderId="0" xfId="0" applyNumberFormat="1" applyFont="1" applyFill="1"/>
    <xf numFmtId="0" fontId="50" fillId="0" borderId="0" xfId="0" applyFont="1" applyFill="1"/>
    <xf numFmtId="49" fontId="22" fillId="0" borderId="0" xfId="0" applyNumberFormat="1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left"/>
    </xf>
    <xf numFmtId="1" fontId="22" fillId="2" borderId="0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left"/>
    </xf>
    <xf numFmtId="1" fontId="58" fillId="2" borderId="0" xfId="0" applyNumberFormat="1" applyFont="1" applyFill="1" applyBorder="1" applyAlignment="1">
      <alignment horizontal="center"/>
    </xf>
    <xf numFmtId="1" fontId="83" fillId="2" borderId="0" xfId="0" applyNumberFormat="1" applyFont="1" applyFill="1" applyBorder="1" applyAlignment="1">
      <alignment horizontal="center"/>
    </xf>
    <xf numFmtId="1" fontId="58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1" fontId="58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80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5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0" fillId="0" borderId="12" xfId="0" applyBorder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1" fontId="0" fillId="0" borderId="0" xfId="0" applyNumberFormat="1" applyFill="1" applyBorder="1"/>
    <xf numFmtId="0" fontId="22" fillId="0" borderId="21" xfId="0" applyFont="1" applyFill="1" applyBorder="1" applyAlignment="1">
      <alignment horizontal="center" wrapText="1"/>
    </xf>
    <xf numFmtId="49" fontId="0" fillId="0" borderId="0" xfId="0" applyNumberFormat="1" applyFill="1"/>
    <xf numFmtId="0" fontId="0" fillId="0" borderId="1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19" fillId="0" borderId="14" xfId="0" applyNumberFormat="1" applyFont="1" applyFill="1" applyBorder="1" applyAlignment="1">
      <alignment horizontal="center"/>
    </xf>
    <xf numFmtId="1" fontId="19" fillId="0" borderId="15" xfId="0" applyNumberFormat="1" applyFont="1" applyFill="1" applyBorder="1" applyAlignment="1">
      <alignment horizontal="center"/>
    </xf>
    <xf numFmtId="193" fontId="58" fillId="0" borderId="0" xfId="0" applyNumberFormat="1" applyFont="1" applyFill="1" applyBorder="1" applyAlignment="1">
      <alignment horizontal="center"/>
    </xf>
    <xf numFmtId="0" fontId="8" fillId="0" borderId="21" xfId="0" applyFont="1" applyFill="1" applyBorder="1"/>
    <xf numFmtId="0" fontId="22" fillId="0" borderId="0" xfId="0" applyFont="1" applyAlignment="1">
      <alignment horizontal="left"/>
    </xf>
    <xf numFmtId="2" fontId="76" fillId="0" borderId="9" xfId="0" applyNumberFormat="1" applyFont="1" applyFill="1" applyBorder="1"/>
    <xf numFmtId="1" fontId="28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4" fillId="0" borderId="36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/>
    <xf numFmtId="0" fontId="0" fillId="0" borderId="39" xfId="0" applyBorder="1"/>
    <xf numFmtId="0" fontId="20" fillId="0" borderId="18" xfId="0" applyFont="1" applyFill="1" applyBorder="1" applyAlignment="1">
      <alignment horizontal="center"/>
    </xf>
    <xf numFmtId="0" fontId="0" fillId="0" borderId="39" xfId="0" applyFill="1" applyBorder="1"/>
    <xf numFmtId="0" fontId="19" fillId="0" borderId="39" xfId="0" applyFont="1" applyFill="1" applyBorder="1"/>
    <xf numFmtId="0" fontId="17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79" fillId="0" borderId="39" xfId="0" applyFont="1" applyFill="1" applyBorder="1"/>
    <xf numFmtId="0" fontId="22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192" fontId="0" fillId="0" borderId="0" xfId="0" applyNumberFormat="1" applyBorder="1"/>
    <xf numFmtId="1" fontId="19" fillId="0" borderId="9" xfId="0" applyNumberFormat="1" applyFont="1" applyFill="1" applyBorder="1" applyAlignment="1">
      <alignment horizontal="center"/>
    </xf>
    <xf numFmtId="2" fontId="78" fillId="0" borderId="9" xfId="0" applyNumberFormat="1" applyFont="1" applyFill="1" applyBorder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2" fontId="19" fillId="0" borderId="36" xfId="0" applyNumberFormat="1" applyFont="1" applyFill="1" applyBorder="1" applyAlignment="1">
      <alignment horizontal="center"/>
    </xf>
    <xf numFmtId="2" fontId="19" fillId="0" borderId="37" xfId="0" applyNumberFormat="1" applyFont="1" applyFill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32" fillId="0" borderId="34" xfId="0" applyFont="1" applyFill="1" applyBorder="1" applyAlignment="1">
      <alignment horizontal="center"/>
    </xf>
    <xf numFmtId="0" fontId="0" fillId="0" borderId="40" xfId="0" applyFill="1" applyBorder="1"/>
    <xf numFmtId="0" fontId="28" fillId="0" borderId="12" xfId="0" applyFont="1" applyBorder="1"/>
    <xf numFmtId="0" fontId="22" fillId="0" borderId="12" xfId="0" applyFont="1" applyBorder="1" applyAlignment="1">
      <alignment horizontal="left"/>
    </xf>
    <xf numFmtId="0" fontId="0" fillId="0" borderId="12" xfId="0" applyBorder="1" applyAlignment="1">
      <alignment horizontal="right"/>
    </xf>
    <xf numFmtId="192" fontId="0" fillId="0" borderId="12" xfId="0" applyNumberFormat="1" applyBorder="1"/>
    <xf numFmtId="0" fontId="28" fillId="0" borderId="0" xfId="0" applyFont="1" applyBorder="1" applyAlignment="1">
      <alignment horizontal="center"/>
    </xf>
    <xf numFmtId="0" fontId="32" fillId="0" borderId="37" xfId="0" applyFont="1" applyFill="1" applyBorder="1" applyAlignment="1">
      <alignment horizontal="center"/>
    </xf>
    <xf numFmtId="0" fontId="0" fillId="0" borderId="38" xfId="0" applyFill="1" applyBorder="1"/>
    <xf numFmtId="0" fontId="79" fillId="0" borderId="40" xfId="0" applyFont="1" applyFill="1" applyBorder="1"/>
    <xf numFmtId="193" fontId="17" fillId="0" borderId="2" xfId="0" applyNumberFormat="1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193" fontId="17" fillId="0" borderId="34" xfId="0" applyNumberFormat="1" applyFont="1" applyFill="1" applyBorder="1" applyAlignment="1">
      <alignment horizontal="center"/>
    </xf>
    <xf numFmtId="2" fontId="20" fillId="0" borderId="9" xfId="0" applyNumberFormat="1" applyFont="1" applyFill="1" applyBorder="1"/>
    <xf numFmtId="0" fontId="17" fillId="0" borderId="18" xfId="0" applyFont="1" applyFill="1" applyBorder="1" applyAlignment="1">
      <alignment horizontal="center"/>
    </xf>
    <xf numFmtId="0" fontId="46" fillId="0" borderId="18" xfId="0" applyFont="1" applyFill="1" applyBorder="1" applyAlignment="1">
      <alignment horizontal="center"/>
    </xf>
    <xf numFmtId="193" fontId="17" fillId="0" borderId="0" xfId="0" applyNumberFormat="1" applyFont="1" applyFill="1" applyBorder="1" applyAlignment="1">
      <alignment horizontal="center"/>
    </xf>
    <xf numFmtId="0" fontId="22" fillId="0" borderId="9" xfId="0" applyFont="1" applyFill="1" applyBorder="1" applyAlignment="1">
      <alignment horizontal="left"/>
    </xf>
    <xf numFmtId="0" fontId="28" fillId="0" borderId="9" xfId="0" applyFont="1" applyFill="1" applyBorder="1"/>
    <xf numFmtId="192" fontId="0" fillId="0" borderId="9" xfId="0" applyNumberFormat="1" applyFill="1" applyBorder="1"/>
    <xf numFmtId="0" fontId="79" fillId="0" borderId="38" xfId="0" applyFont="1" applyFill="1" applyBorder="1"/>
    <xf numFmtId="0" fontId="19" fillId="0" borderId="19" xfId="0" applyFont="1" applyFill="1" applyBorder="1" applyAlignment="1">
      <alignment horizontal="center"/>
    </xf>
    <xf numFmtId="0" fontId="79" fillId="0" borderId="9" xfId="0" applyFont="1" applyFill="1" applyBorder="1" applyAlignment="1">
      <alignment horizontal="center"/>
    </xf>
    <xf numFmtId="2" fontId="79" fillId="0" borderId="9" xfId="0" applyNumberFormat="1" applyFont="1" applyFill="1" applyBorder="1" applyAlignment="1">
      <alignment horizontal="center"/>
    </xf>
    <xf numFmtId="0" fontId="32" fillId="0" borderId="9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58" fillId="0" borderId="9" xfId="0" applyFont="1" applyFill="1" applyBorder="1" applyAlignment="1">
      <alignment horizontal="center"/>
    </xf>
    <xf numFmtId="0" fontId="0" fillId="0" borderId="34" xfId="0" applyBorder="1"/>
    <xf numFmtId="2" fontId="23" fillId="0" borderId="12" xfId="0" applyNumberFormat="1" applyFont="1" applyFill="1" applyBorder="1" applyAlignment="1">
      <alignment horizontal="center"/>
    </xf>
    <xf numFmtId="192" fontId="23" fillId="0" borderId="41" xfId="0" applyNumberFormat="1" applyFont="1" applyFill="1" applyBorder="1" applyAlignment="1">
      <alignment horizontal="center"/>
    </xf>
    <xf numFmtId="0" fontId="20" fillId="0" borderId="9" xfId="0" applyFont="1" applyBorder="1"/>
    <xf numFmtId="0" fontId="77" fillId="0" borderId="17" xfId="0" applyFont="1" applyFill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12" xfId="0" applyFont="1" applyFill="1" applyBorder="1"/>
    <xf numFmtId="0" fontId="0" fillId="0" borderId="12" xfId="0" applyFill="1" applyBorder="1" applyAlignment="1">
      <alignment horizontal="center"/>
    </xf>
    <xf numFmtId="0" fontId="18" fillId="0" borderId="21" xfId="0" applyFont="1" applyFill="1" applyBorder="1" applyAlignment="1">
      <alignment wrapText="1"/>
    </xf>
    <xf numFmtId="0" fontId="28" fillId="0" borderId="0" xfId="0" applyFont="1" applyFill="1" applyBorder="1"/>
    <xf numFmtId="0" fontId="26" fillId="0" borderId="39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horizontal="center"/>
    </xf>
    <xf numFmtId="0" fontId="77" fillId="0" borderId="19" xfId="0" applyFont="1" applyFill="1" applyBorder="1" applyAlignment="1">
      <alignment horizontal="center"/>
    </xf>
    <xf numFmtId="193" fontId="17" fillId="0" borderId="12" xfId="0" applyNumberFormat="1" applyFont="1" applyFill="1" applyBorder="1" applyAlignment="1">
      <alignment horizontal="center"/>
    </xf>
    <xf numFmtId="0" fontId="0" fillId="0" borderId="42" xfId="0" applyFill="1" applyBorder="1"/>
    <xf numFmtId="0" fontId="0" fillId="0" borderId="35" xfId="0" applyFill="1" applyBorder="1"/>
    <xf numFmtId="0" fontId="0" fillId="0" borderId="35" xfId="0" applyBorder="1"/>
    <xf numFmtId="1" fontId="26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2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/>
    </xf>
    <xf numFmtId="2" fontId="19" fillId="0" borderId="33" xfId="0" applyNumberFormat="1" applyFont="1" applyFill="1" applyBorder="1" applyAlignment="1">
      <alignment horizontal="center" vertical="center"/>
    </xf>
    <xf numFmtId="2" fontId="19" fillId="0" borderId="4" xfId="0" applyNumberFormat="1" applyFont="1" applyFill="1" applyBorder="1" applyAlignment="1">
      <alignment vertical="center"/>
    </xf>
    <xf numFmtId="0" fontId="0" fillId="0" borderId="21" xfId="0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/>
    </xf>
    <xf numFmtId="0" fontId="17" fillId="0" borderId="9" xfId="0" applyFont="1" applyFill="1" applyBorder="1"/>
    <xf numFmtId="0" fontId="28" fillId="0" borderId="43" xfId="0" applyFont="1" applyBorder="1"/>
    <xf numFmtId="0" fontId="22" fillId="0" borderId="43" xfId="0" applyFont="1" applyBorder="1" applyAlignment="1">
      <alignment horizontal="left"/>
    </xf>
    <xf numFmtId="0" fontId="0" fillId="0" borderId="43" xfId="0" applyBorder="1"/>
    <xf numFmtId="0" fontId="0" fillId="0" borderId="43" xfId="0" applyBorder="1" applyAlignment="1">
      <alignment horizontal="right"/>
    </xf>
    <xf numFmtId="193" fontId="22" fillId="0" borderId="43" xfId="0" applyNumberFormat="1" applyFont="1" applyBorder="1"/>
    <xf numFmtId="192" fontId="0" fillId="0" borderId="43" xfId="0" applyNumberFormat="1" applyBorder="1"/>
    <xf numFmtId="0" fontId="0" fillId="0" borderId="36" xfId="0" applyFill="1" applyBorder="1" applyAlignment="1">
      <alignment horizontal="right"/>
    </xf>
    <xf numFmtId="0" fontId="28" fillId="0" borderId="16" xfId="0" applyFont="1" applyBorder="1"/>
    <xf numFmtId="0" fontId="0" fillId="0" borderId="41" xfId="0" applyBorder="1" applyAlignment="1">
      <alignment horizontal="right"/>
    </xf>
    <xf numFmtId="193" fontId="22" fillId="0" borderId="37" xfId="0" applyNumberFormat="1" applyFont="1" applyFill="1" applyBorder="1"/>
    <xf numFmtId="193" fontId="17" fillId="0" borderId="43" xfId="0" applyNumberFormat="1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1" fontId="22" fillId="0" borderId="4" xfId="0" applyNumberFormat="1" applyFont="1" applyFill="1" applyBorder="1" applyAlignment="1">
      <alignment horizontal="center"/>
    </xf>
    <xf numFmtId="0" fontId="58" fillId="0" borderId="4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58" fillId="0" borderId="12" xfId="0" applyFont="1" applyFill="1" applyBorder="1"/>
    <xf numFmtId="0" fontId="58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17" fillId="0" borderId="35" xfId="0" applyFont="1" applyFill="1" applyBorder="1" applyAlignment="1">
      <alignment horizontal="center"/>
    </xf>
    <xf numFmtId="0" fontId="22" fillId="0" borderId="33" xfId="0" applyFont="1" applyFill="1" applyBorder="1"/>
    <xf numFmtId="192" fontId="45" fillId="0" borderId="12" xfId="0" applyNumberFormat="1" applyFont="1" applyFill="1" applyBorder="1" applyAlignment="1">
      <alignment horizontal="center" shrinkToFit="1"/>
    </xf>
    <xf numFmtId="0" fontId="46" fillId="0" borderId="22" xfId="0" applyFont="1" applyFill="1" applyBorder="1"/>
    <xf numFmtId="0" fontId="32" fillId="0" borderId="21" xfId="0" applyFont="1" applyFill="1" applyBorder="1" applyAlignment="1">
      <alignment horizontal="center"/>
    </xf>
    <xf numFmtId="0" fontId="32" fillId="0" borderId="33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92" fontId="59" fillId="0" borderId="0" xfId="0" applyNumberFormat="1" applyFont="1" applyBorder="1" applyAlignment="1">
      <alignment horizontal="center"/>
    </xf>
    <xf numFmtId="0" fontId="15" fillId="0" borderId="0" xfId="0" applyFont="1" applyBorder="1"/>
    <xf numFmtId="0" fontId="0" fillId="0" borderId="14" xfId="0" applyBorder="1"/>
    <xf numFmtId="0" fontId="0" fillId="0" borderId="15" xfId="0" applyBorder="1"/>
    <xf numFmtId="0" fontId="15" fillId="0" borderId="15" xfId="0" applyFont="1" applyBorder="1"/>
    <xf numFmtId="1" fontId="15" fillId="0" borderId="3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/>
    <xf numFmtId="2" fontId="22" fillId="0" borderId="0" xfId="0" applyNumberFormat="1" applyFont="1" applyFill="1" applyBorder="1" applyAlignment="1">
      <alignment vertical="center"/>
    </xf>
    <xf numFmtId="0" fontId="18" fillId="0" borderId="16" xfId="0" applyFont="1" applyBorder="1"/>
    <xf numFmtId="0" fontId="0" fillId="0" borderId="23" xfId="0" applyBorder="1"/>
    <xf numFmtId="1" fontId="18" fillId="0" borderId="16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6" xfId="0" applyFont="1" applyFill="1" applyBorder="1"/>
    <xf numFmtId="0" fontId="18" fillId="0" borderId="4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0" fontId="15" fillId="0" borderId="21" xfId="0" applyFont="1" applyFill="1" applyBorder="1" applyAlignment="1">
      <alignment shrinkToFit="1"/>
    </xf>
    <xf numFmtId="0" fontId="19" fillId="0" borderId="21" xfId="0" applyFont="1" applyFill="1" applyBorder="1" applyAlignment="1">
      <alignment shrinkToFit="1"/>
    </xf>
    <xf numFmtId="1" fontId="15" fillId="0" borderId="0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49" fontId="19" fillId="0" borderId="21" xfId="0" applyNumberFormat="1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horizontal="center" vertical="top"/>
    </xf>
    <xf numFmtId="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/>
    <xf numFmtId="192" fontId="50" fillId="0" borderId="0" xfId="0" applyNumberFormat="1" applyFont="1" applyFill="1" applyBorder="1" applyAlignment="1">
      <alignment horizontal="center"/>
    </xf>
    <xf numFmtId="192" fontId="19" fillId="0" borderId="0" xfId="0" applyNumberFormat="1" applyFont="1" applyFill="1"/>
    <xf numFmtId="192" fontId="26" fillId="0" borderId="0" xfId="0" applyNumberFormat="1" applyFont="1" applyFill="1" applyBorder="1"/>
    <xf numFmtId="192" fontId="3" fillId="0" borderId="7" xfId="0" applyNumberFormat="1" applyFont="1" applyFill="1" applyBorder="1" applyAlignment="1">
      <alignment horizontal="center" vertical="center" wrapText="1"/>
    </xf>
    <xf numFmtId="192" fontId="3" fillId="0" borderId="4" xfId="0" applyNumberFormat="1" applyFont="1" applyFill="1" applyBorder="1" applyAlignment="1">
      <alignment horizontal="center"/>
    </xf>
    <xf numFmtId="192" fontId="32" fillId="0" borderId="16" xfId="0" applyNumberFormat="1" applyFont="1" applyFill="1" applyBorder="1" applyAlignment="1">
      <alignment horizontal="center"/>
    </xf>
    <xf numFmtId="192" fontId="26" fillId="0" borderId="16" xfId="0" applyNumberFormat="1" applyFont="1" applyFill="1" applyBorder="1" applyAlignment="1">
      <alignment horizontal="center"/>
    </xf>
    <xf numFmtId="192" fontId="32" fillId="0" borderId="16" xfId="0" applyNumberFormat="1" applyFont="1" applyFill="1" applyBorder="1" applyAlignment="1">
      <alignment horizontal="center" vertical="center"/>
    </xf>
    <xf numFmtId="192" fontId="0" fillId="0" borderId="15" xfId="0" applyNumberFormat="1" applyFill="1" applyBorder="1" applyAlignment="1">
      <alignment horizontal="center"/>
    </xf>
    <xf numFmtId="192" fontId="15" fillId="0" borderId="15" xfId="0" applyNumberFormat="1" applyFont="1" applyFill="1" applyBorder="1" applyAlignment="1">
      <alignment horizontal="center"/>
    </xf>
    <xf numFmtId="192" fontId="32" fillId="0" borderId="0" xfId="0" applyNumberFormat="1" applyFont="1" applyFill="1" applyBorder="1" applyAlignment="1">
      <alignment horizontal="center"/>
    </xf>
    <xf numFmtId="192" fontId="32" fillId="0" borderId="5" xfId="0" applyNumberFormat="1" applyFont="1" applyFill="1" applyBorder="1" applyAlignment="1">
      <alignment horizontal="center"/>
    </xf>
    <xf numFmtId="192" fontId="58" fillId="0" borderId="0" xfId="0" applyNumberFormat="1" applyFont="1" applyFill="1" applyBorder="1" applyAlignment="1">
      <alignment horizontal="center"/>
    </xf>
    <xf numFmtId="192" fontId="0" fillId="0" borderId="0" xfId="0" applyNumberFormat="1" applyFill="1" applyAlignment="1">
      <alignment horizontal="center"/>
    </xf>
    <xf numFmtId="192" fontId="0" fillId="0" borderId="0" xfId="0" applyNumberFormat="1" applyFill="1" applyBorder="1"/>
    <xf numFmtId="192" fontId="0" fillId="0" borderId="5" xfId="0" applyNumberFormat="1" applyFill="1" applyBorder="1" applyAlignment="1">
      <alignment horizontal="center"/>
    </xf>
    <xf numFmtId="192" fontId="15" fillId="0" borderId="0" xfId="0" applyNumberFormat="1" applyFont="1" applyFill="1" applyBorder="1" applyAlignment="1">
      <alignment horizontal="center"/>
    </xf>
    <xf numFmtId="192" fontId="0" fillId="0" borderId="4" xfId="0" applyNumberFormat="1" applyFill="1" applyBorder="1"/>
    <xf numFmtId="192" fontId="17" fillId="0" borderId="0" xfId="0" applyNumberFormat="1" applyFont="1" applyFill="1" applyBorder="1" applyAlignment="1">
      <alignment horizontal="center"/>
    </xf>
    <xf numFmtId="192" fontId="0" fillId="0" borderId="12" xfId="0" applyNumberFormat="1" applyFill="1" applyBorder="1"/>
    <xf numFmtId="192" fontId="13" fillId="0" borderId="0" xfId="0" applyNumberFormat="1" applyFont="1" applyFill="1" applyAlignment="1">
      <alignment horizontal="center" vertical="center"/>
    </xf>
    <xf numFmtId="192" fontId="3" fillId="0" borderId="5" xfId="0" applyNumberFormat="1" applyFont="1" applyFill="1" applyBorder="1" applyAlignment="1">
      <alignment horizontal="center"/>
    </xf>
    <xf numFmtId="192" fontId="0" fillId="0" borderId="23" xfId="0" applyNumberFormat="1" applyFill="1" applyBorder="1" applyAlignment="1">
      <alignment horizontal="center"/>
    </xf>
    <xf numFmtId="192" fontId="19" fillId="0" borderId="0" xfId="0" applyNumberFormat="1" applyFont="1" applyFill="1" applyBorder="1"/>
    <xf numFmtId="192" fontId="3" fillId="0" borderId="6" xfId="0" applyNumberFormat="1" applyFont="1" applyFill="1" applyBorder="1" applyAlignment="1">
      <alignment horizontal="center" vertical="center" wrapText="1"/>
    </xf>
    <xf numFmtId="192" fontId="59" fillId="0" borderId="0" xfId="0" applyNumberFormat="1" applyFont="1" applyFill="1" applyBorder="1" applyAlignment="1">
      <alignment horizontal="center"/>
    </xf>
    <xf numFmtId="192" fontId="58" fillId="0" borderId="15" xfId="0" applyNumberFormat="1" applyFont="1" applyFill="1" applyBorder="1" applyAlignment="1">
      <alignment horizontal="center"/>
    </xf>
    <xf numFmtId="192" fontId="58" fillId="0" borderId="4" xfId="0" applyNumberFormat="1" applyFont="1" applyFill="1" applyBorder="1" applyAlignment="1">
      <alignment horizontal="center"/>
    </xf>
    <xf numFmtId="192" fontId="0" fillId="0" borderId="5" xfId="0" applyNumberFormat="1" applyFill="1" applyBorder="1"/>
    <xf numFmtId="19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 applyBorder="1" applyAlignment="1">
      <alignment horizontal="center" vertical="center"/>
    </xf>
    <xf numFmtId="192" fontId="26" fillId="0" borderId="0" xfId="0" applyNumberFormat="1" applyFont="1" applyFill="1" applyBorder="1" applyAlignment="1">
      <alignment horizontal="center" vertical="center"/>
    </xf>
    <xf numFmtId="192" fontId="22" fillId="0" borderId="12" xfId="0" applyNumberFormat="1" applyFont="1" applyFill="1" applyBorder="1" applyAlignment="1">
      <alignment horizontal="center"/>
    </xf>
    <xf numFmtId="192" fontId="13" fillId="0" borderId="0" xfId="0" applyNumberFormat="1" applyFont="1" applyFill="1" applyBorder="1" applyAlignment="1">
      <alignment horizontal="center" vertical="center"/>
    </xf>
    <xf numFmtId="192" fontId="58" fillId="0" borderId="16" xfId="0" applyNumberFormat="1" applyFont="1" applyFill="1" applyBorder="1" applyAlignment="1">
      <alignment horizontal="center"/>
    </xf>
    <xf numFmtId="192" fontId="59" fillId="0" borderId="16" xfId="0" applyNumberFormat="1" applyFont="1" applyFill="1" applyBorder="1" applyAlignment="1">
      <alignment horizontal="center"/>
    </xf>
    <xf numFmtId="192" fontId="58" fillId="0" borderId="23" xfId="0" applyNumberFormat="1" applyFont="1" applyFill="1" applyBorder="1" applyAlignment="1">
      <alignment horizontal="center"/>
    </xf>
    <xf numFmtId="192" fontId="28" fillId="0" borderId="15" xfId="0" applyNumberFormat="1" applyFont="1" applyFill="1" applyBorder="1"/>
    <xf numFmtId="192" fontId="58" fillId="0" borderId="5" xfId="0" applyNumberFormat="1" applyFont="1" applyFill="1" applyBorder="1" applyAlignment="1">
      <alignment horizontal="center"/>
    </xf>
    <xf numFmtId="192" fontId="15" fillId="0" borderId="16" xfId="0" applyNumberFormat="1" applyFon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192" fontId="26" fillId="0" borderId="0" xfId="0" applyNumberFormat="1" applyFont="1" applyFill="1" applyBorder="1" applyAlignment="1">
      <alignment horizontal="center"/>
    </xf>
    <xf numFmtId="192" fontId="19" fillId="0" borderId="0" xfId="0" applyNumberFormat="1" applyFont="1"/>
    <xf numFmtId="192" fontId="50" fillId="0" borderId="0" xfId="0" applyNumberFormat="1" applyFont="1" applyFill="1" applyBorder="1" applyAlignment="1">
      <alignment horizontal="center" vertical="center"/>
    </xf>
    <xf numFmtId="192" fontId="19" fillId="0" borderId="0" xfId="0" applyNumberFormat="1" applyFont="1" applyBorder="1"/>
    <xf numFmtId="192" fontId="3" fillId="0" borderId="6" xfId="0" applyNumberFormat="1" applyFont="1" applyBorder="1" applyAlignment="1">
      <alignment horizontal="center" vertical="center" wrapText="1"/>
    </xf>
    <xf numFmtId="192" fontId="3" fillId="0" borderId="0" xfId="0" applyNumberFormat="1" applyFont="1" applyAlignment="1">
      <alignment horizontal="center" vertical="center" wrapText="1"/>
    </xf>
    <xf numFmtId="192" fontId="0" fillId="0" borderId="4" xfId="0" applyNumberFormat="1" applyBorder="1"/>
    <xf numFmtId="192" fontId="3" fillId="0" borderId="0" xfId="0" applyNumberFormat="1" applyFont="1" applyFill="1" applyBorder="1" applyAlignment="1">
      <alignment horizontal="center"/>
    </xf>
    <xf numFmtId="192" fontId="26" fillId="0" borderId="0" xfId="0" applyNumberFormat="1" applyFont="1" applyBorder="1" applyAlignment="1">
      <alignment horizontal="center"/>
    </xf>
    <xf numFmtId="192" fontId="59" fillId="0" borderId="0" xfId="0" applyNumberFormat="1" applyFont="1" applyFill="1" applyAlignment="1">
      <alignment horizontal="center"/>
    </xf>
    <xf numFmtId="192" fontId="15" fillId="0" borderId="0" xfId="0" applyNumberFormat="1" applyFont="1" applyFill="1" applyAlignment="1">
      <alignment horizontal="center"/>
    </xf>
    <xf numFmtId="192" fontId="3" fillId="0" borderId="0" xfId="0" applyNumberFormat="1" applyFont="1" applyFill="1" applyBorder="1" applyAlignment="1">
      <alignment horizontal="center" vertical="center" wrapText="1"/>
    </xf>
    <xf numFmtId="192" fontId="32" fillId="0" borderId="0" xfId="0" applyNumberFormat="1" applyFont="1" applyFill="1" applyAlignment="1">
      <alignment horizontal="center"/>
    </xf>
    <xf numFmtId="192" fontId="32" fillId="0" borderId="15" xfId="0" applyNumberFormat="1" applyFont="1" applyFill="1" applyBorder="1" applyAlignment="1">
      <alignment horizontal="center"/>
    </xf>
    <xf numFmtId="192" fontId="0" fillId="0" borderId="0" xfId="0" applyNumberFormat="1" applyBorder="1" applyAlignment="1">
      <alignment horizontal="center"/>
    </xf>
    <xf numFmtId="192" fontId="20" fillId="0" borderId="0" xfId="0" applyNumberFormat="1" applyFont="1" applyBorder="1" applyAlignment="1">
      <alignment horizontal="center"/>
    </xf>
    <xf numFmtId="192" fontId="0" fillId="0" borderId="4" xfId="0" applyNumberFormat="1" applyBorder="1" applyAlignment="1">
      <alignment horizontal="center"/>
    </xf>
    <xf numFmtId="192" fontId="18" fillId="0" borderId="0" xfId="0" applyNumberFormat="1" applyFont="1" applyFill="1" applyBorder="1" applyAlignment="1">
      <alignment horizontal="center" vertical="center"/>
    </xf>
    <xf numFmtId="192" fontId="15" fillId="0" borderId="15" xfId="0" applyNumberFormat="1" applyFont="1" applyBorder="1"/>
    <xf numFmtId="192" fontId="15" fillId="0" borderId="0" xfId="0" applyNumberFormat="1" applyFont="1"/>
    <xf numFmtId="192" fontId="0" fillId="0" borderId="9" xfId="0" applyNumberFormat="1" applyBorder="1"/>
    <xf numFmtId="192" fontId="50" fillId="0" borderId="0" xfId="0" applyNumberFormat="1" applyFont="1" applyAlignment="1">
      <alignment horizontal="center" vertical="center"/>
    </xf>
    <xf numFmtId="192" fontId="22" fillId="0" borderId="0" xfId="0" applyNumberFormat="1" applyFont="1" applyBorder="1" applyAlignment="1">
      <alignment horizontal="center"/>
    </xf>
    <xf numFmtId="192" fontId="32" fillId="0" borderId="0" xfId="0" applyNumberFormat="1" applyFont="1" applyBorder="1" applyAlignment="1">
      <alignment horizontal="center"/>
    </xf>
    <xf numFmtId="192" fontId="18" fillId="0" borderId="16" xfId="0" applyNumberFormat="1" applyFont="1" applyFill="1" applyBorder="1" applyAlignment="1">
      <alignment horizontal="center" vertical="center"/>
    </xf>
    <xf numFmtId="192" fontId="28" fillId="0" borderId="4" xfId="0" applyNumberFormat="1" applyFont="1" applyFill="1" applyBorder="1" applyAlignment="1">
      <alignment vertical="center"/>
    </xf>
    <xf numFmtId="192" fontId="28" fillId="0" borderId="0" xfId="0" applyNumberFormat="1" applyFont="1" applyFill="1" applyBorder="1" applyAlignment="1">
      <alignment horizontal="center" vertical="center"/>
    </xf>
    <xf numFmtId="192" fontId="76" fillId="0" borderId="0" xfId="0" applyNumberFormat="1" applyFont="1" applyFill="1" applyBorder="1" applyAlignment="1">
      <alignment horizontal="center" vertical="center"/>
    </xf>
    <xf numFmtId="192" fontId="19" fillId="0" borderId="23" xfId="0" applyNumberFormat="1" applyFont="1" applyFill="1" applyBorder="1" applyAlignment="1">
      <alignment horizontal="center" vertical="center"/>
    </xf>
    <xf numFmtId="192" fontId="0" fillId="0" borderId="0" xfId="0" applyNumberFormat="1" applyFill="1" applyBorder="1" applyAlignment="1">
      <alignment horizontal="center" vertical="center"/>
    </xf>
    <xf numFmtId="192" fontId="0" fillId="0" borderId="15" xfId="0" applyNumberFormat="1" applyFill="1" applyBorder="1" applyAlignment="1">
      <alignment horizontal="center" vertical="center"/>
    </xf>
    <xf numFmtId="192" fontId="28" fillId="0" borderId="0" xfId="0" applyNumberFormat="1" applyFont="1" applyFill="1" applyBorder="1" applyAlignment="1">
      <alignment horizontal="center"/>
    </xf>
    <xf numFmtId="192" fontId="19" fillId="0" borderId="15" xfId="0" applyNumberFormat="1" applyFont="1" applyFill="1" applyBorder="1" applyAlignment="1">
      <alignment horizontal="center" vertical="center"/>
    </xf>
    <xf numFmtId="192" fontId="19" fillId="0" borderId="0" xfId="0" applyNumberFormat="1" applyFont="1" applyFill="1" applyAlignment="1">
      <alignment vertical="center"/>
    </xf>
    <xf numFmtId="192" fontId="19" fillId="0" borderId="5" xfId="0" applyNumberFormat="1" applyFont="1" applyFill="1" applyBorder="1" applyAlignment="1">
      <alignment vertical="center"/>
    </xf>
    <xf numFmtId="192" fontId="19" fillId="0" borderId="0" xfId="0" applyNumberFormat="1" applyFont="1" applyFill="1" applyBorder="1" applyAlignment="1">
      <alignment vertical="center"/>
    </xf>
    <xf numFmtId="192" fontId="27" fillId="0" borderId="0" xfId="0" applyNumberFormat="1" applyFont="1" applyFill="1" applyAlignment="1">
      <alignment horizontal="center" vertical="center"/>
    </xf>
    <xf numFmtId="192" fontId="0" fillId="0" borderId="0" xfId="0" applyNumberFormat="1" applyFill="1" applyAlignment="1">
      <alignment vertical="center"/>
    </xf>
    <xf numFmtId="192" fontId="0" fillId="0" borderId="9" xfId="0" applyNumberFormat="1" applyFill="1" applyBorder="1" applyAlignment="1">
      <alignment vertical="center"/>
    </xf>
    <xf numFmtId="192" fontId="27" fillId="0" borderId="0" xfId="0" applyNumberFormat="1" applyFont="1" applyFill="1" applyBorder="1" applyAlignment="1">
      <alignment vertical="center"/>
    </xf>
    <xf numFmtId="192" fontId="0" fillId="0" borderId="0" xfId="0" applyNumberFormat="1" applyFill="1" applyBorder="1" applyAlignment="1">
      <alignment vertical="center"/>
    </xf>
    <xf numFmtId="192" fontId="0" fillId="0" borderId="4" xfId="0" applyNumberFormat="1" applyFill="1" applyBorder="1" applyAlignment="1">
      <alignment vertical="center"/>
    </xf>
    <xf numFmtId="192" fontId="0" fillId="0" borderId="5" xfId="0" applyNumberFormat="1" applyFill="1" applyBorder="1" applyAlignment="1">
      <alignment horizontal="center" vertical="center"/>
    </xf>
    <xf numFmtId="192" fontId="19" fillId="0" borderId="4" xfId="0" applyNumberFormat="1" applyFont="1" applyFill="1" applyBorder="1" applyAlignment="1">
      <alignment vertical="center"/>
    </xf>
    <xf numFmtId="192" fontId="27" fillId="0" borderId="0" xfId="0" applyNumberFormat="1" applyFont="1" applyFill="1" applyBorder="1" applyAlignment="1">
      <alignment horizontal="center" vertical="center"/>
    </xf>
    <xf numFmtId="192" fontId="15" fillId="0" borderId="0" xfId="0" applyNumberFormat="1" applyFont="1" applyFill="1"/>
    <xf numFmtId="192" fontId="29" fillId="0" borderId="0" xfId="0" applyNumberFormat="1" applyFont="1" applyFill="1" applyAlignment="1">
      <alignment horizontal="center" vertical="center"/>
    </xf>
    <xf numFmtId="192" fontId="55" fillId="0" borderId="0" xfId="0" applyNumberFormat="1" applyFont="1" applyFill="1"/>
    <xf numFmtId="192" fontId="0" fillId="0" borderId="5" xfId="0" applyNumberFormat="1" applyFill="1" applyBorder="1" applyAlignment="1">
      <alignment vertical="center"/>
    </xf>
    <xf numFmtId="192" fontId="0" fillId="0" borderId="16" xfId="0" applyNumberFormat="1" applyFill="1" applyBorder="1" applyAlignment="1">
      <alignment horizontal="center" vertical="center"/>
    </xf>
    <xf numFmtId="192" fontId="0" fillId="0" borderId="23" xfId="0" applyNumberFormat="1" applyFill="1" applyBorder="1" applyAlignment="1">
      <alignment horizontal="center" vertical="center"/>
    </xf>
    <xf numFmtId="192" fontId="29" fillId="0" borderId="0" xfId="0" applyNumberFormat="1" applyFont="1" applyFill="1" applyBorder="1" applyAlignment="1">
      <alignment horizontal="center" vertical="center"/>
    </xf>
    <xf numFmtId="192" fontId="18" fillId="0" borderId="0" xfId="0" applyNumberFormat="1" applyFont="1" applyFill="1"/>
    <xf numFmtId="192" fontId="18" fillId="0" borderId="0" xfId="0" applyNumberFormat="1" applyFont="1" applyFill="1" applyBorder="1"/>
    <xf numFmtId="192" fontId="11" fillId="0" borderId="6" xfId="0" applyNumberFormat="1" applyFont="1" applyFill="1" applyBorder="1" applyAlignment="1">
      <alignment horizontal="center" vertical="center" wrapText="1"/>
    </xf>
    <xf numFmtId="192" fontId="18" fillId="0" borderId="4" xfId="0" applyNumberFormat="1" applyFont="1" applyFill="1" applyBorder="1" applyAlignment="1">
      <alignment vertical="center"/>
    </xf>
    <xf numFmtId="192" fontId="18" fillId="0" borderId="0" xfId="0" applyNumberFormat="1" applyFont="1" applyFill="1" applyBorder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2" fontId="18" fillId="0" borderId="5" xfId="0" applyNumberFormat="1" applyFont="1" applyFill="1" applyBorder="1" applyAlignment="1">
      <alignment vertical="center"/>
    </xf>
    <xf numFmtId="192" fontId="10" fillId="0" borderId="5" xfId="0" applyNumberFormat="1" applyFont="1" applyFill="1" applyBorder="1"/>
    <xf numFmtId="192" fontId="10" fillId="0" borderId="16" xfId="0" applyNumberFormat="1" applyFont="1" applyFill="1" applyBorder="1" applyAlignment="1">
      <alignment horizontal="center"/>
    </xf>
    <xf numFmtId="192" fontId="32" fillId="0" borderId="0" xfId="0" applyNumberFormat="1" applyFont="1" applyFill="1"/>
    <xf numFmtId="192" fontId="0" fillId="0" borderId="16" xfId="0" applyNumberFormat="1" applyFill="1" applyBorder="1"/>
    <xf numFmtId="192" fontId="0" fillId="0" borderId="5" xfId="0" applyNumberFormat="1" applyBorder="1"/>
    <xf numFmtId="192" fontId="0" fillId="0" borderId="36" xfId="0" applyNumberFormat="1" applyBorder="1" applyAlignment="1">
      <alignment horizontal="center" vertical="center"/>
    </xf>
    <xf numFmtId="192" fontId="0" fillId="0" borderId="16" xfId="0" applyNumberFormat="1" applyBorder="1" applyAlignment="1">
      <alignment horizontal="center" vertical="center"/>
    </xf>
    <xf numFmtId="192" fontId="3" fillId="0" borderId="0" xfId="0" applyNumberFormat="1" applyFont="1" applyBorder="1" applyAlignment="1">
      <alignment horizontal="center"/>
    </xf>
    <xf numFmtId="192" fontId="3" fillId="0" borderId="0" xfId="0" applyNumberFormat="1" applyFont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/>
    </xf>
    <xf numFmtId="192" fontId="3" fillId="0" borderId="9" xfId="0" applyNumberFormat="1" applyFont="1" applyBorder="1" applyAlignment="1">
      <alignment horizontal="center" vertical="center"/>
    </xf>
    <xf numFmtId="192" fontId="28" fillId="0" borderId="12" xfId="0" applyNumberFormat="1" applyFont="1" applyBorder="1" applyAlignment="1">
      <alignment horizontal="center"/>
    </xf>
    <xf numFmtId="192" fontId="28" fillId="0" borderId="43" xfId="0" applyNumberFormat="1" applyFont="1" applyBorder="1"/>
    <xf numFmtId="192" fontId="28" fillId="0" borderId="16" xfId="0" applyNumberFormat="1" applyFont="1" applyBorder="1" applyAlignment="1">
      <alignment horizontal="center"/>
    </xf>
    <xf numFmtId="192" fontId="28" fillId="0" borderId="41" xfId="0" applyNumberFormat="1" applyFont="1" applyBorder="1" applyAlignment="1">
      <alignment horizontal="center"/>
    </xf>
    <xf numFmtId="192" fontId="28" fillId="0" borderId="43" xfId="0" applyNumberFormat="1" applyFont="1" applyBorder="1" applyAlignment="1">
      <alignment horizontal="center"/>
    </xf>
    <xf numFmtId="192" fontId="59" fillId="0" borderId="9" xfId="0" applyNumberFormat="1" applyFont="1" applyFill="1" applyBorder="1" applyAlignment="1">
      <alignment horizontal="center"/>
    </xf>
    <xf numFmtId="192" fontId="22" fillId="0" borderId="0" xfId="0" applyNumberFormat="1" applyFont="1" applyAlignment="1">
      <alignment horizontal="center"/>
    </xf>
    <xf numFmtId="192" fontId="22" fillId="0" borderId="0" xfId="0" applyNumberFormat="1" applyFont="1"/>
    <xf numFmtId="192" fontId="28" fillId="0" borderId="0" xfId="0" applyNumberFormat="1" applyFont="1"/>
    <xf numFmtId="192" fontId="58" fillId="0" borderId="0" xfId="0" applyNumberFormat="1" applyFont="1" applyFill="1" applyBorder="1" applyAlignment="1">
      <alignment horizontal="center" vertical="center"/>
    </xf>
    <xf numFmtId="192" fontId="59" fillId="0" borderId="0" xfId="0" applyNumberFormat="1" applyFont="1" applyFill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 vertical="center"/>
    </xf>
    <xf numFmtId="192" fontId="28" fillId="0" borderId="12" xfId="0" applyNumberFormat="1" applyFont="1" applyBorder="1" applyAlignment="1">
      <alignment horizontal="center" vertical="center"/>
    </xf>
    <xf numFmtId="192" fontId="58" fillId="0" borderId="16" xfId="0" applyNumberFormat="1" applyFont="1" applyFill="1" applyBorder="1" applyAlignment="1">
      <alignment horizontal="center" vertical="center"/>
    </xf>
    <xf numFmtId="192" fontId="59" fillId="0" borderId="16" xfId="0" applyNumberFormat="1" applyFont="1" applyFill="1" applyBorder="1" applyAlignment="1">
      <alignment horizontal="center" vertical="center"/>
    </xf>
    <xf numFmtId="192" fontId="28" fillId="0" borderId="16" xfId="0" applyNumberFormat="1" applyFont="1" applyFill="1" applyBorder="1" applyAlignment="1">
      <alignment horizontal="center" vertical="center"/>
    </xf>
    <xf numFmtId="192" fontId="28" fillId="0" borderId="16" xfId="0" applyNumberFormat="1" applyFont="1" applyBorder="1" applyAlignment="1">
      <alignment horizontal="center" vertical="center"/>
    </xf>
    <xf numFmtId="192" fontId="28" fillId="0" borderId="41" xfId="0" applyNumberFormat="1" applyFont="1" applyBorder="1" applyAlignment="1">
      <alignment horizontal="center" vertical="center"/>
    </xf>
    <xf numFmtId="192" fontId="28" fillId="0" borderId="43" xfId="0" applyNumberFormat="1" applyFont="1" applyBorder="1" applyAlignment="1">
      <alignment horizontal="center" vertical="center"/>
    </xf>
    <xf numFmtId="192" fontId="59" fillId="0" borderId="9" xfId="0" applyNumberFormat="1" applyFont="1" applyFill="1" applyBorder="1" applyAlignment="1">
      <alignment horizontal="center" vertical="center"/>
    </xf>
    <xf numFmtId="192" fontId="23" fillId="0" borderId="41" xfId="0" applyNumberFormat="1" applyFont="1" applyFill="1" applyBorder="1" applyAlignment="1">
      <alignment horizontal="center" vertical="center"/>
    </xf>
    <xf numFmtId="192" fontId="23" fillId="0" borderId="0" xfId="0" applyNumberFormat="1" applyFont="1" applyFill="1" applyAlignment="1">
      <alignment horizontal="center" vertical="center"/>
    </xf>
    <xf numFmtId="192" fontId="22" fillId="0" borderId="0" xfId="0" applyNumberFormat="1" applyFont="1" applyAlignment="1">
      <alignment horizontal="center" vertical="center"/>
    </xf>
    <xf numFmtId="192" fontId="0" fillId="0" borderId="0" xfId="0" applyNumberFormat="1" applyAlignment="1">
      <alignment horizontal="center" vertical="center"/>
    </xf>
    <xf numFmtId="192" fontId="0" fillId="0" borderId="0" xfId="0" applyNumberFormat="1" applyBorder="1" applyAlignment="1">
      <alignment horizontal="center" vertical="center"/>
    </xf>
    <xf numFmtId="192" fontId="0" fillId="0" borderId="5" xfId="0" applyNumberFormat="1" applyBorder="1" applyAlignment="1">
      <alignment horizontal="center" vertical="center"/>
    </xf>
    <xf numFmtId="192" fontId="0" fillId="0" borderId="12" xfId="0" applyNumberFormat="1" applyBorder="1" applyAlignment="1">
      <alignment horizontal="center" vertical="center"/>
    </xf>
    <xf numFmtId="192" fontId="0" fillId="0" borderId="9" xfId="0" applyNumberFormat="1" applyBorder="1" applyAlignment="1">
      <alignment horizontal="center" vertical="center"/>
    </xf>
    <xf numFmtId="192" fontId="28" fillId="0" borderId="36" xfId="0" applyNumberFormat="1" applyFont="1" applyFill="1" applyBorder="1" applyAlignment="1">
      <alignment horizontal="center" vertical="center"/>
    </xf>
    <xf numFmtId="192" fontId="22" fillId="0" borderId="41" xfId="0" applyNumberFormat="1" applyFont="1" applyFill="1" applyBorder="1" applyAlignment="1">
      <alignment horizontal="center" vertical="center"/>
    </xf>
    <xf numFmtId="192" fontId="20" fillId="0" borderId="0" xfId="0" applyNumberFormat="1" applyFont="1" applyAlignment="1">
      <alignment horizontal="center" vertical="center"/>
    </xf>
    <xf numFmtId="192" fontId="28" fillId="0" borderId="0" xfId="0" applyNumberFormat="1" applyFont="1" applyAlignment="1">
      <alignment horizontal="center" vertical="center"/>
    </xf>
    <xf numFmtId="192" fontId="55" fillId="0" borderId="0" xfId="0" applyNumberFormat="1" applyFont="1"/>
    <xf numFmtId="192" fontId="3" fillId="0" borderId="7" xfId="0" applyNumberFormat="1" applyFont="1" applyBorder="1" applyAlignment="1">
      <alignment horizontal="center" vertical="center" wrapText="1"/>
    </xf>
    <xf numFmtId="192" fontId="28" fillId="0" borderId="9" xfId="0" applyNumberFormat="1" applyFont="1" applyFill="1" applyBorder="1"/>
    <xf numFmtId="2" fontId="22" fillId="0" borderId="0" xfId="0" applyNumberFormat="1" applyFont="1" applyFill="1" applyBorder="1" applyAlignment="1">
      <alignment horizontal="left" wrapText="1"/>
    </xf>
    <xf numFmtId="2" fontId="22" fillId="0" borderId="15" xfId="0" applyNumberFormat="1" applyFont="1" applyFill="1" applyBorder="1" applyAlignment="1">
      <alignment horizontal="left" wrapText="1"/>
    </xf>
    <xf numFmtId="2" fontId="58" fillId="0" borderId="0" xfId="0" applyNumberFormat="1" applyFont="1" applyFill="1" applyBorder="1" applyAlignment="1">
      <alignment horizontal="left" wrapText="1"/>
    </xf>
    <xf numFmtId="194" fontId="58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left"/>
    </xf>
    <xf numFmtId="2" fontId="58" fillId="0" borderId="0" xfId="0" applyNumberFormat="1" applyFont="1" applyFill="1" applyBorder="1" applyAlignment="1">
      <alignment horizontal="left"/>
    </xf>
    <xf numFmtId="1" fontId="22" fillId="0" borderId="0" xfId="0" applyNumberFormat="1" applyFont="1" applyFill="1" applyBorder="1" applyAlignment="1">
      <alignment horizontal="center" vertical="center"/>
    </xf>
    <xf numFmtId="1" fontId="58" fillId="0" borderId="0" xfId="0" applyNumberFormat="1" applyFont="1" applyFill="1" applyAlignment="1">
      <alignment horizontal="center"/>
    </xf>
    <xf numFmtId="2" fontId="26" fillId="0" borderId="0" xfId="0" applyNumberFormat="1" applyFont="1" applyFill="1" applyBorder="1" applyAlignment="1">
      <alignment wrapText="1"/>
    </xf>
    <xf numFmtId="2" fontId="26" fillId="0" borderId="0" xfId="0" applyNumberFormat="1" applyFont="1" applyFill="1" applyBorder="1" applyAlignment="1">
      <alignment horizontal="center"/>
    </xf>
    <xf numFmtId="1" fontId="26" fillId="0" borderId="16" xfId="0" applyNumberFormat="1" applyFont="1" applyFill="1" applyBorder="1" applyAlignment="1">
      <alignment horizontal="center"/>
    </xf>
    <xf numFmtId="192" fontId="18" fillId="0" borderId="16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18" fillId="0" borderId="16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center"/>
    </xf>
    <xf numFmtId="1" fontId="15" fillId="0" borderId="23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192" fontId="26" fillId="0" borderId="23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92" fontId="5" fillId="0" borderId="0" xfId="0" applyNumberFormat="1" applyFont="1" applyFill="1" applyBorder="1" applyAlignment="1">
      <alignment horizontal="center" vertical="center"/>
    </xf>
    <xf numFmtId="192" fontId="5" fillId="0" borderId="1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/>
    </xf>
    <xf numFmtId="2" fontId="18" fillId="0" borderId="16" xfId="0" applyNumberFormat="1" applyFont="1" applyFill="1" applyBorder="1"/>
    <xf numFmtId="2" fontId="18" fillId="0" borderId="0" xfId="0" applyNumberFormat="1" applyFont="1" applyFill="1" applyBorder="1" applyAlignment="1">
      <alignment horizontal="left" vertical="center"/>
    </xf>
    <xf numFmtId="1" fontId="18" fillId="0" borderId="16" xfId="0" applyNumberFormat="1" applyFont="1" applyFill="1" applyBorder="1" applyAlignment="1">
      <alignment horizontal="left"/>
    </xf>
    <xf numFmtId="1" fontId="26" fillId="0" borderId="0" xfId="0" applyNumberFormat="1" applyFont="1" applyFill="1" applyBorder="1" applyAlignment="1">
      <alignment horizontal="left"/>
    </xf>
    <xf numFmtId="1" fontId="26" fillId="0" borderId="15" xfId="0" applyNumberFormat="1" applyFont="1" applyFill="1" applyBorder="1" applyAlignment="1">
      <alignment horizontal="left"/>
    </xf>
    <xf numFmtId="1" fontId="26" fillId="0" borderId="15" xfId="0" applyNumberFormat="1" applyFont="1" applyFill="1" applyBorder="1" applyAlignment="1">
      <alignment horizontal="center"/>
    </xf>
    <xf numFmtId="1" fontId="58" fillId="0" borderId="23" xfId="0" applyNumberFormat="1" applyFont="1" applyFill="1" applyBorder="1" applyAlignment="1">
      <alignment horizontal="center"/>
    </xf>
    <xf numFmtId="192" fontId="32" fillId="0" borderId="23" xfId="0" applyNumberFormat="1" applyFont="1" applyFill="1" applyBorder="1" applyAlignment="1">
      <alignment horizontal="center"/>
    </xf>
    <xf numFmtId="192" fontId="26" fillId="0" borderId="16" xfId="0" applyNumberFormat="1" applyFont="1" applyFill="1" applyBorder="1" applyAlignment="1">
      <alignment horizontal="center" vertical="center"/>
    </xf>
    <xf numFmtId="0" fontId="77" fillId="0" borderId="18" xfId="0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wrapText="1"/>
    </xf>
    <xf numFmtId="1" fontId="22" fillId="0" borderId="9" xfId="0" applyNumberFormat="1" applyFont="1" applyFill="1" applyBorder="1" applyAlignment="1">
      <alignment horizontal="left" vertical="center"/>
    </xf>
    <xf numFmtId="2" fontId="19" fillId="0" borderId="9" xfId="0" applyNumberFormat="1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right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58" fillId="0" borderId="9" xfId="0" applyFont="1" applyFill="1" applyBorder="1" applyAlignment="1">
      <alignment horizontal="center" vertical="center"/>
    </xf>
    <xf numFmtId="192" fontId="58" fillId="0" borderId="36" xfId="0" applyNumberFormat="1" applyFont="1" applyFill="1" applyBorder="1" applyAlignment="1">
      <alignment horizontal="center" vertical="center"/>
    </xf>
    <xf numFmtId="0" fontId="83" fillId="0" borderId="2" xfId="0" applyFont="1" applyFill="1" applyBorder="1" applyAlignment="1">
      <alignment horizontal="center"/>
    </xf>
    <xf numFmtId="2" fontId="83" fillId="0" borderId="0" xfId="0" applyNumberFormat="1" applyFont="1" applyFill="1" applyBorder="1"/>
    <xf numFmtId="1" fontId="83" fillId="0" borderId="0" xfId="0" applyNumberFormat="1" applyFont="1" applyFill="1" applyBorder="1" applyAlignment="1">
      <alignment horizontal="center"/>
    </xf>
    <xf numFmtId="2" fontId="84" fillId="0" borderId="0" xfId="0" applyNumberFormat="1" applyFont="1" applyFill="1" applyBorder="1" applyAlignment="1">
      <alignment horizontal="center"/>
    </xf>
    <xf numFmtId="0" fontId="84" fillId="0" borderId="0" xfId="0" applyFont="1" applyFill="1" applyBorder="1"/>
    <xf numFmtId="0" fontId="85" fillId="0" borderId="0" xfId="0" applyFont="1" applyFill="1" applyBorder="1" applyAlignment="1">
      <alignment horizontal="center"/>
    </xf>
    <xf numFmtId="0" fontId="86" fillId="0" borderId="21" xfId="0" applyFont="1" applyFill="1" applyBorder="1"/>
    <xf numFmtId="0" fontId="84" fillId="0" borderId="0" xfId="0" applyFont="1" applyFill="1"/>
    <xf numFmtId="0" fontId="85" fillId="0" borderId="21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7" fillId="4" borderId="0" xfId="0" applyFont="1" applyFill="1"/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80"/>
  <sheetViews>
    <sheetView view="pageBreakPreview" topLeftCell="A154" zoomScale="85" zoomScaleNormal="100" zoomScaleSheetLayoutView="85" workbookViewId="0">
      <selection activeCell="T119" sqref="T119"/>
    </sheetView>
  </sheetViews>
  <sheetFormatPr defaultRowHeight="12.75"/>
  <cols>
    <col min="1" max="1" width="4" style="376" customWidth="1"/>
    <col min="2" max="2" width="29.42578125" style="376" customWidth="1"/>
    <col min="3" max="3" width="12.28515625" style="376" customWidth="1"/>
    <col min="4" max="4" width="9.28515625" style="376" customWidth="1"/>
    <col min="5" max="5" width="17.140625" style="376" customWidth="1"/>
    <col min="6" max="6" width="10.85546875" style="376" customWidth="1"/>
    <col min="7" max="7" width="13.85546875" style="376" customWidth="1"/>
    <col min="8" max="8" width="14" style="376" customWidth="1"/>
    <col min="9" max="9" width="10.5703125" style="376" customWidth="1"/>
    <col min="10" max="10" width="13" style="376" customWidth="1"/>
    <col min="11" max="11" width="13.42578125" style="544" customWidth="1"/>
    <col min="12" max="12" width="13.5703125" style="376" customWidth="1"/>
    <col min="13" max="13" width="14" style="376" customWidth="1"/>
    <col min="14" max="14" width="9.28515625" style="376" customWidth="1"/>
    <col min="15" max="15" width="12.85546875" style="376" customWidth="1"/>
    <col min="16" max="16" width="14.28515625" style="544" customWidth="1"/>
    <col min="17" max="17" width="18.85546875" style="376" customWidth="1"/>
    <col min="18" max="18" width="4.7109375" style="376" customWidth="1"/>
    <col min="19" max="16384" width="9.140625" style="376"/>
  </cols>
  <sheetData>
    <row r="1" spans="1:17" s="79" customFormat="1" ht="14.25" customHeight="1">
      <c r="A1" s="126" t="s">
        <v>210</v>
      </c>
      <c r="K1" s="811"/>
      <c r="P1" s="811"/>
      <c r="Q1" s="629" t="s">
        <v>515</v>
      </c>
    </row>
    <row r="2" spans="1:17" s="82" customFormat="1" ht="14.25" customHeight="1">
      <c r="A2" s="15" t="s">
        <v>211</v>
      </c>
      <c r="K2" s="812"/>
      <c r="P2" s="813"/>
    </row>
    <row r="3" spans="1:17" s="82" customFormat="1" ht="14.25" customHeight="1">
      <c r="A3" s="630" t="s">
        <v>0</v>
      </c>
      <c r="B3" s="631"/>
      <c r="C3" s="631"/>
      <c r="D3" s="631"/>
      <c r="E3" s="631"/>
      <c r="F3" s="631"/>
      <c r="G3" s="631"/>
      <c r="H3" s="435"/>
      <c r="K3" s="813"/>
      <c r="P3" s="813"/>
    </row>
    <row r="4" spans="1:17" s="483" customFormat="1" ht="14.25" customHeight="1" thickBot="1">
      <c r="A4" s="632" t="s">
        <v>212</v>
      </c>
      <c r="G4" s="238"/>
      <c r="H4" s="238"/>
      <c r="I4" s="633" t="s">
        <v>347</v>
      </c>
      <c r="J4" s="238"/>
      <c r="K4" s="814"/>
      <c r="L4" s="238"/>
      <c r="M4" s="238"/>
      <c r="N4" s="633" t="s">
        <v>348</v>
      </c>
      <c r="O4" s="238"/>
      <c r="P4" s="814"/>
    </row>
    <row r="5" spans="1:17" s="438" customFormat="1" ht="56.25" customHeight="1" thickTop="1" thickBot="1">
      <c r="A5" s="436" t="s">
        <v>8</v>
      </c>
      <c r="B5" s="420" t="s">
        <v>9</v>
      </c>
      <c r="C5" s="421" t="s">
        <v>1</v>
      </c>
      <c r="D5" s="421" t="s">
        <v>2</v>
      </c>
      <c r="E5" s="421" t="s">
        <v>3</v>
      </c>
      <c r="F5" s="421" t="s">
        <v>10</v>
      </c>
      <c r="G5" s="419" t="s">
        <v>513</v>
      </c>
      <c r="H5" s="421" t="s">
        <v>514</v>
      </c>
      <c r="I5" s="421" t="s">
        <v>4</v>
      </c>
      <c r="J5" s="421" t="s">
        <v>5</v>
      </c>
      <c r="K5" s="815" t="s">
        <v>6</v>
      </c>
      <c r="L5" s="419" t="str">
        <f>G5</f>
        <v>FINAL READING 31/12/2023</v>
      </c>
      <c r="M5" s="421" t="str">
        <f>H5</f>
        <v>INTIAL READING 01/12/2023</v>
      </c>
      <c r="N5" s="421" t="s">
        <v>4</v>
      </c>
      <c r="O5" s="421" t="s">
        <v>5</v>
      </c>
      <c r="P5" s="815" t="s">
        <v>6</v>
      </c>
      <c r="Q5" s="437" t="s">
        <v>266</v>
      </c>
    </row>
    <row r="6" spans="1:17" ht="1.5" hidden="1" customHeight="1" thickTop="1">
      <c r="A6" s="7"/>
      <c r="B6" s="8"/>
      <c r="C6" s="7"/>
      <c r="D6" s="7"/>
      <c r="E6" s="7"/>
      <c r="F6" s="7"/>
      <c r="L6" s="385"/>
    </row>
    <row r="7" spans="1:17" ht="15.75" customHeight="1" thickTop="1">
      <c r="A7" s="235"/>
      <c r="B7" s="290" t="s">
        <v>13</v>
      </c>
      <c r="C7" s="275"/>
      <c r="D7" s="296"/>
      <c r="E7" s="296"/>
      <c r="F7" s="275"/>
      <c r="G7" s="760"/>
      <c r="H7" s="445"/>
      <c r="I7" s="445"/>
      <c r="J7" s="445"/>
      <c r="K7" s="816"/>
      <c r="L7" s="760"/>
      <c r="M7" s="445"/>
      <c r="N7" s="445"/>
      <c r="O7" s="445"/>
      <c r="P7" s="833"/>
      <c r="Q7" s="441"/>
    </row>
    <row r="8" spans="1:17" ht="16.5" customHeight="1">
      <c r="A8" s="236">
        <v>1</v>
      </c>
      <c r="B8" s="291" t="s">
        <v>14</v>
      </c>
      <c r="C8" s="284">
        <v>4902497</v>
      </c>
      <c r="D8" s="294" t="s">
        <v>12</v>
      </c>
      <c r="E8" s="277" t="s">
        <v>300</v>
      </c>
      <c r="F8" s="284">
        <v>-1000</v>
      </c>
      <c r="G8" s="288">
        <v>533</v>
      </c>
      <c r="H8" s="289">
        <v>369</v>
      </c>
      <c r="I8" s="289">
        <f>G8-H8</f>
        <v>164</v>
      </c>
      <c r="J8" s="289">
        <f>$F8*I8</f>
        <v>-164000</v>
      </c>
      <c r="K8" s="817">
        <f>J8/1000000</f>
        <v>-0.16400000000000001</v>
      </c>
      <c r="L8" s="288">
        <v>998529</v>
      </c>
      <c r="M8" s="289">
        <v>998359</v>
      </c>
      <c r="N8" s="289">
        <f>L8-M8</f>
        <v>170</v>
      </c>
      <c r="O8" s="289">
        <f>$F8*N8</f>
        <v>-170000</v>
      </c>
      <c r="P8" s="817">
        <f>O8/1000000</f>
        <v>-0.17</v>
      </c>
      <c r="Q8" s="742"/>
    </row>
    <row r="9" spans="1:17" ht="16.5">
      <c r="A9" s="236">
        <v>2</v>
      </c>
      <c r="B9" s="291" t="s">
        <v>330</v>
      </c>
      <c r="C9" s="284">
        <v>4864976</v>
      </c>
      <c r="D9" s="294" t="s">
        <v>12</v>
      </c>
      <c r="E9" s="277" t="s">
        <v>300</v>
      </c>
      <c r="F9" s="284">
        <v>-2000</v>
      </c>
      <c r="G9" s="288">
        <v>100108</v>
      </c>
      <c r="H9" s="289">
        <v>99976</v>
      </c>
      <c r="I9" s="289">
        <f>G9-H9</f>
        <v>132</v>
      </c>
      <c r="J9" s="289">
        <f>$F9*I9</f>
        <v>-264000</v>
      </c>
      <c r="K9" s="817">
        <f>J9/1000000</f>
        <v>-0.26400000000000001</v>
      </c>
      <c r="L9" s="288">
        <v>5146</v>
      </c>
      <c r="M9" s="289">
        <v>5118</v>
      </c>
      <c r="N9" s="289">
        <f>L9-M9</f>
        <v>28</v>
      </c>
      <c r="O9" s="289">
        <f>$F9*N9</f>
        <v>-56000</v>
      </c>
      <c r="P9" s="817">
        <f>O9/1000000</f>
        <v>-5.6000000000000001E-2</v>
      </c>
      <c r="Q9" s="384"/>
    </row>
    <row r="10" spans="1:17" ht="16.5">
      <c r="A10" s="236"/>
      <c r="B10" s="291"/>
      <c r="C10" s="284" t="s">
        <v>474</v>
      </c>
      <c r="D10" s="294" t="s">
        <v>438</v>
      </c>
      <c r="E10" s="277" t="s">
        <v>300</v>
      </c>
      <c r="F10" s="284">
        <v>-1</v>
      </c>
      <c r="G10" s="288">
        <v>1728999</v>
      </c>
      <c r="H10" s="289">
        <v>1559000</v>
      </c>
      <c r="I10" s="289">
        <f>G10-H10</f>
        <v>169999</v>
      </c>
      <c r="J10" s="289">
        <f>$F10*I10</f>
        <v>-169999</v>
      </c>
      <c r="K10" s="817">
        <f>J10/1000000</f>
        <v>-0.16999900000000001</v>
      </c>
      <c r="L10" s="288">
        <v>-5000</v>
      </c>
      <c r="M10" s="289">
        <v>-9000</v>
      </c>
      <c r="N10" s="289">
        <f>L10-M10</f>
        <v>4000</v>
      </c>
      <c r="O10" s="289">
        <f>$F10*N10</f>
        <v>-4000</v>
      </c>
      <c r="P10" s="817">
        <f>O10/1000000</f>
        <v>-4.0000000000000001E-3</v>
      </c>
      <c r="Q10" s="377"/>
    </row>
    <row r="11" spans="1:17" ht="15.95" customHeight="1">
      <c r="A11" s="236">
        <v>3</v>
      </c>
      <c r="B11" s="291" t="s">
        <v>16</v>
      </c>
      <c r="C11" s="284">
        <v>4864924</v>
      </c>
      <c r="D11" s="294" t="s">
        <v>12</v>
      </c>
      <c r="E11" s="277" t="s">
        <v>300</v>
      </c>
      <c r="F11" s="284">
        <v>-1000</v>
      </c>
      <c r="G11" s="288">
        <v>18618</v>
      </c>
      <c r="H11" s="289">
        <v>18618</v>
      </c>
      <c r="I11" s="289">
        <f>G11-H11</f>
        <v>0</v>
      </c>
      <c r="J11" s="289">
        <f>$F11*I11</f>
        <v>0</v>
      </c>
      <c r="K11" s="817">
        <f>J11/1000000</f>
        <v>0</v>
      </c>
      <c r="L11" s="288">
        <v>2523</v>
      </c>
      <c r="M11" s="289">
        <v>2523</v>
      </c>
      <c r="N11" s="289">
        <f>L11-M11</f>
        <v>0</v>
      </c>
      <c r="O11" s="289">
        <f>$F11*N11</f>
        <v>0</v>
      </c>
      <c r="P11" s="817">
        <f>O11/1000000</f>
        <v>0</v>
      </c>
      <c r="Q11" s="380"/>
    </row>
    <row r="12" spans="1:17" ht="15.95" customHeight="1">
      <c r="A12" s="236">
        <v>4</v>
      </c>
      <c r="B12" s="291" t="s">
        <v>151</v>
      </c>
      <c r="C12" s="284" t="s">
        <v>467</v>
      </c>
      <c r="D12" s="294" t="s">
        <v>438</v>
      </c>
      <c r="E12" s="277" t="s">
        <v>300</v>
      </c>
      <c r="F12" s="284">
        <v>-1</v>
      </c>
      <c r="G12" s="288">
        <v>2334000</v>
      </c>
      <c r="H12" s="289">
        <v>2104000</v>
      </c>
      <c r="I12" s="289">
        <f>G12-H12</f>
        <v>230000</v>
      </c>
      <c r="J12" s="289">
        <f>$F12*I12</f>
        <v>-230000</v>
      </c>
      <c r="K12" s="817">
        <f>J12/1000000</f>
        <v>-0.23</v>
      </c>
      <c r="L12" s="288">
        <v>-84000</v>
      </c>
      <c r="M12" s="289">
        <v>-111000</v>
      </c>
      <c r="N12" s="289">
        <f>L12-M12</f>
        <v>27000</v>
      </c>
      <c r="O12" s="289">
        <f>$F12*N12</f>
        <v>-27000</v>
      </c>
      <c r="P12" s="817">
        <f>O12/1000000</f>
        <v>-2.7E-2</v>
      </c>
      <c r="Q12" s="380"/>
    </row>
    <row r="13" spans="1:17" ht="15.95" customHeight="1">
      <c r="A13" s="236"/>
      <c r="B13" s="292" t="s">
        <v>17</v>
      </c>
      <c r="C13" s="284"/>
      <c r="D13" s="295"/>
      <c r="E13" s="295"/>
      <c r="F13" s="284"/>
      <c r="G13" s="288"/>
      <c r="H13" s="289"/>
      <c r="I13" s="289"/>
      <c r="J13" s="289"/>
      <c r="K13" s="817"/>
      <c r="L13" s="288"/>
      <c r="M13" s="289"/>
      <c r="N13" s="289"/>
      <c r="O13" s="289"/>
      <c r="P13" s="817"/>
      <c r="Q13" s="380"/>
    </row>
    <row r="14" spans="1:17" ht="15.95" customHeight="1">
      <c r="A14" s="236">
        <v>5</v>
      </c>
      <c r="B14" s="291" t="s">
        <v>14</v>
      </c>
      <c r="C14" s="284">
        <v>4865012</v>
      </c>
      <c r="D14" s="294" t="s">
        <v>12</v>
      </c>
      <c r="E14" s="277" t="s">
        <v>300</v>
      </c>
      <c r="F14" s="284">
        <v>-1000</v>
      </c>
      <c r="G14" s="288">
        <v>212</v>
      </c>
      <c r="H14" s="289">
        <v>174</v>
      </c>
      <c r="I14" s="289">
        <f>G14-H14</f>
        <v>38</v>
      </c>
      <c r="J14" s="289">
        <f>$F14*I14</f>
        <v>-38000</v>
      </c>
      <c r="K14" s="817">
        <f>J14/1000000</f>
        <v>-3.7999999999999999E-2</v>
      </c>
      <c r="L14" s="288">
        <v>131</v>
      </c>
      <c r="M14" s="289">
        <v>9</v>
      </c>
      <c r="N14" s="289">
        <f>L14-M14</f>
        <v>122</v>
      </c>
      <c r="O14" s="289">
        <f>$F14*N14</f>
        <v>-122000</v>
      </c>
      <c r="P14" s="817">
        <f>O14/1000000</f>
        <v>-0.122</v>
      </c>
      <c r="Q14" s="388"/>
    </row>
    <row r="15" spans="1:17" ht="15.95" customHeight="1">
      <c r="A15" s="236">
        <v>6</v>
      </c>
      <c r="B15" s="291" t="s">
        <v>15</v>
      </c>
      <c r="C15" s="284">
        <v>4864896</v>
      </c>
      <c r="D15" s="294" t="s">
        <v>12</v>
      </c>
      <c r="E15" s="277" t="s">
        <v>300</v>
      </c>
      <c r="F15" s="284">
        <v>-2000</v>
      </c>
      <c r="G15" s="288">
        <v>318</v>
      </c>
      <c r="H15" s="289">
        <v>318</v>
      </c>
      <c r="I15" s="289">
        <f>G15-H15</f>
        <v>0</v>
      </c>
      <c r="J15" s="289">
        <f>$F15*I15</f>
        <v>0</v>
      </c>
      <c r="K15" s="817">
        <f>J15/1000000</f>
        <v>0</v>
      </c>
      <c r="L15" s="288">
        <v>1505</v>
      </c>
      <c r="M15" s="289">
        <v>1233</v>
      </c>
      <c r="N15" s="289">
        <f>L15-M15</f>
        <v>272</v>
      </c>
      <c r="O15" s="289">
        <f>$F15*N15</f>
        <v>-544000</v>
      </c>
      <c r="P15" s="817">
        <f>O15/1000000</f>
        <v>-0.54400000000000004</v>
      </c>
      <c r="Q15" s="380"/>
    </row>
    <row r="16" spans="1:17" ht="15.95" customHeight="1">
      <c r="A16" s="236"/>
      <c r="B16" s="291"/>
      <c r="C16" s="284"/>
      <c r="D16" s="294"/>
      <c r="E16" s="277"/>
      <c r="F16" s="284"/>
      <c r="G16" s="288"/>
      <c r="H16" s="289"/>
      <c r="I16" s="289"/>
      <c r="J16" s="289"/>
      <c r="K16" s="817"/>
      <c r="L16" s="288"/>
      <c r="M16" s="289"/>
      <c r="N16" s="289"/>
      <c r="O16" s="289"/>
      <c r="P16" s="817"/>
      <c r="Q16" s="380"/>
    </row>
    <row r="17" spans="1:17" ht="16.5" customHeight="1">
      <c r="A17" s="236"/>
      <c r="B17" s="292" t="s">
        <v>20</v>
      </c>
      <c r="C17" s="284"/>
      <c r="D17" s="295"/>
      <c r="E17" s="277"/>
      <c r="F17" s="284"/>
      <c r="G17" s="288"/>
      <c r="H17" s="289"/>
      <c r="I17" s="289"/>
      <c r="J17" s="289"/>
      <c r="K17" s="817"/>
      <c r="L17" s="288"/>
      <c r="M17" s="289"/>
      <c r="N17" s="289"/>
      <c r="O17" s="289"/>
      <c r="P17" s="817"/>
      <c r="Q17" s="380"/>
    </row>
    <row r="18" spans="1:17" ht="14.25" customHeight="1">
      <c r="A18" s="236">
        <v>7</v>
      </c>
      <c r="B18" s="291" t="s">
        <v>434</v>
      </c>
      <c r="C18" s="284">
        <v>4864964</v>
      </c>
      <c r="D18" s="294" t="s">
        <v>12</v>
      </c>
      <c r="E18" s="277" t="s">
        <v>300</v>
      </c>
      <c r="F18" s="284">
        <v>-1000</v>
      </c>
      <c r="G18" s="288">
        <v>38886</v>
      </c>
      <c r="H18" s="289">
        <v>37591</v>
      </c>
      <c r="I18" s="289">
        <f>G18-H18</f>
        <v>1295</v>
      </c>
      <c r="J18" s="289">
        <f>$F18*I18</f>
        <v>-1295000</v>
      </c>
      <c r="K18" s="817">
        <f>J18/1000000</f>
        <v>-1.2949999999999999</v>
      </c>
      <c r="L18" s="288">
        <v>999058</v>
      </c>
      <c r="M18" s="289">
        <v>999052</v>
      </c>
      <c r="N18" s="289">
        <f>L18-M18</f>
        <v>6</v>
      </c>
      <c r="O18" s="289">
        <f>$F18*N18</f>
        <v>-6000</v>
      </c>
      <c r="P18" s="817">
        <f>O18/1000000</f>
        <v>-6.0000000000000001E-3</v>
      </c>
      <c r="Q18" s="380"/>
    </row>
    <row r="19" spans="1:17" ht="13.5" customHeight="1">
      <c r="A19" s="236">
        <v>8</v>
      </c>
      <c r="B19" s="291" t="s">
        <v>15</v>
      </c>
      <c r="C19" s="284">
        <v>4865022</v>
      </c>
      <c r="D19" s="294" t="s">
        <v>12</v>
      </c>
      <c r="E19" s="277" t="s">
        <v>300</v>
      </c>
      <c r="F19" s="284">
        <v>-1000</v>
      </c>
      <c r="G19" s="288">
        <v>48145</v>
      </c>
      <c r="H19" s="289">
        <v>46970</v>
      </c>
      <c r="I19" s="289">
        <f>G19-H19</f>
        <v>1175</v>
      </c>
      <c r="J19" s="289">
        <f>$F19*I19</f>
        <v>-1175000</v>
      </c>
      <c r="K19" s="817">
        <f>J19/1000000</f>
        <v>-1.175</v>
      </c>
      <c r="L19" s="288">
        <v>997327</v>
      </c>
      <c r="M19" s="289">
        <v>997321</v>
      </c>
      <c r="N19" s="289">
        <f>L19-M19</f>
        <v>6</v>
      </c>
      <c r="O19" s="289">
        <f>$F19*N19</f>
        <v>-6000</v>
      </c>
      <c r="P19" s="817">
        <f>O19/1000000</f>
        <v>-6.0000000000000001E-3</v>
      </c>
      <c r="Q19" s="388"/>
    </row>
    <row r="20" spans="1:17" ht="14.25" customHeight="1">
      <c r="A20" s="236">
        <v>9</v>
      </c>
      <c r="B20" s="291" t="s">
        <v>21</v>
      </c>
      <c r="C20" s="284">
        <v>4864997</v>
      </c>
      <c r="D20" s="294" t="s">
        <v>12</v>
      </c>
      <c r="E20" s="277" t="s">
        <v>300</v>
      </c>
      <c r="F20" s="284">
        <v>-1000</v>
      </c>
      <c r="G20" s="288">
        <v>34898</v>
      </c>
      <c r="H20" s="289">
        <v>33680</v>
      </c>
      <c r="I20" s="289">
        <f>G20-H20</f>
        <v>1218</v>
      </c>
      <c r="J20" s="289">
        <f>$F20*I20</f>
        <v>-1218000</v>
      </c>
      <c r="K20" s="817">
        <f>J20/1000000</f>
        <v>-1.218</v>
      </c>
      <c r="L20" s="288">
        <v>996894</v>
      </c>
      <c r="M20" s="289">
        <v>996853</v>
      </c>
      <c r="N20" s="289">
        <f>L20-M20</f>
        <v>41</v>
      </c>
      <c r="O20" s="289">
        <f>$F20*N20</f>
        <v>-41000</v>
      </c>
      <c r="P20" s="817">
        <f>O20/1000000</f>
        <v>-4.1000000000000002E-2</v>
      </c>
      <c r="Q20" s="387"/>
    </row>
    <row r="21" spans="1:17" ht="13.5" customHeight="1">
      <c r="A21" s="236">
        <v>10</v>
      </c>
      <c r="B21" s="291" t="s">
        <v>22</v>
      </c>
      <c r="C21" s="284">
        <v>5295166</v>
      </c>
      <c r="D21" s="294" t="s">
        <v>12</v>
      </c>
      <c r="E21" s="277" t="s">
        <v>300</v>
      </c>
      <c r="F21" s="284">
        <v>-500</v>
      </c>
      <c r="G21" s="288">
        <v>54584</v>
      </c>
      <c r="H21" s="289">
        <v>54125</v>
      </c>
      <c r="I21" s="289">
        <f>G21-H21</f>
        <v>459</v>
      </c>
      <c r="J21" s="289">
        <f>$F21*I21</f>
        <v>-229500</v>
      </c>
      <c r="K21" s="817">
        <f>J21/1000000</f>
        <v>-0.22950000000000001</v>
      </c>
      <c r="L21" s="288">
        <v>812688</v>
      </c>
      <c r="M21" s="289">
        <v>812614</v>
      </c>
      <c r="N21" s="289">
        <f>L21-M21</f>
        <v>74</v>
      </c>
      <c r="O21" s="289">
        <f>$F21*N21</f>
        <v>-37000</v>
      </c>
      <c r="P21" s="817">
        <f>O21/1000000</f>
        <v>-3.6999999999999998E-2</v>
      </c>
      <c r="Q21" s="380"/>
    </row>
    <row r="22" spans="1:17" ht="13.5" customHeight="1">
      <c r="A22" s="236"/>
      <c r="B22" s="291"/>
      <c r="C22" s="284"/>
      <c r="D22" s="294"/>
      <c r="E22" s="277"/>
      <c r="F22" s="284">
        <v>-500</v>
      </c>
      <c r="G22" s="288">
        <v>17157</v>
      </c>
      <c r="H22" s="289">
        <v>15827</v>
      </c>
      <c r="I22" s="289">
        <f>G22-H22</f>
        <v>1330</v>
      </c>
      <c r="J22" s="289">
        <f>$F22*I22</f>
        <v>-665000</v>
      </c>
      <c r="K22" s="817">
        <f>J22/1000000</f>
        <v>-0.66500000000000004</v>
      </c>
      <c r="L22" s="288"/>
      <c r="M22" s="289"/>
      <c r="N22" s="289"/>
      <c r="O22" s="289"/>
      <c r="P22" s="817"/>
      <c r="Q22" s="380"/>
    </row>
    <row r="23" spans="1:17" ht="15.95" customHeight="1">
      <c r="A23" s="236"/>
      <c r="B23" s="292" t="s">
        <v>23</v>
      </c>
      <c r="C23" s="284"/>
      <c r="D23" s="295"/>
      <c r="E23" s="277"/>
      <c r="F23" s="284"/>
      <c r="G23" s="288"/>
      <c r="H23" s="289"/>
      <c r="I23" s="289"/>
      <c r="J23" s="289"/>
      <c r="K23" s="817"/>
      <c r="L23" s="288"/>
      <c r="M23" s="289"/>
      <c r="N23" s="289"/>
      <c r="O23" s="289"/>
      <c r="P23" s="817"/>
      <c r="Q23" s="380"/>
    </row>
    <row r="24" spans="1:17" ht="15.95" customHeight="1">
      <c r="A24" s="236">
        <v>11</v>
      </c>
      <c r="B24" s="291" t="s">
        <v>14</v>
      </c>
      <c r="C24" s="284">
        <v>4864930</v>
      </c>
      <c r="D24" s="294" t="s">
        <v>12</v>
      </c>
      <c r="E24" s="277" t="s">
        <v>300</v>
      </c>
      <c r="F24" s="284">
        <v>-1000</v>
      </c>
      <c r="G24" s="288">
        <v>14876</v>
      </c>
      <c r="H24" s="289">
        <v>13941</v>
      </c>
      <c r="I24" s="289">
        <f t="shared" ref="I24:I29" si="0">G24-H24</f>
        <v>935</v>
      </c>
      <c r="J24" s="289">
        <f t="shared" ref="J24:J29" si="1">$F24*I24</f>
        <v>-935000</v>
      </c>
      <c r="K24" s="817">
        <f t="shared" ref="K24:K29" si="2">J24/1000000</f>
        <v>-0.93500000000000005</v>
      </c>
      <c r="L24" s="288">
        <v>998530</v>
      </c>
      <c r="M24" s="289">
        <v>998522</v>
      </c>
      <c r="N24" s="289">
        <f t="shared" ref="N24:N29" si="3">L24-M24</f>
        <v>8</v>
      </c>
      <c r="O24" s="289">
        <f t="shared" ref="O24:O29" si="4">$F24*N24</f>
        <v>-8000</v>
      </c>
      <c r="P24" s="817">
        <f t="shared" ref="P24:P29" si="5">O24/1000000</f>
        <v>-8.0000000000000002E-3</v>
      </c>
      <c r="Q24" s="388"/>
    </row>
    <row r="25" spans="1:17" ht="15.95" customHeight="1">
      <c r="A25" s="236">
        <v>12</v>
      </c>
      <c r="B25" s="291" t="s">
        <v>24</v>
      </c>
      <c r="C25" s="284">
        <v>4864917</v>
      </c>
      <c r="D25" s="294" t="s">
        <v>12</v>
      </c>
      <c r="E25" s="277" t="s">
        <v>300</v>
      </c>
      <c r="F25" s="284">
        <v>-1000</v>
      </c>
      <c r="G25" s="288">
        <v>37919</v>
      </c>
      <c r="H25" s="289">
        <v>36768</v>
      </c>
      <c r="I25" s="289">
        <f>G25-H25</f>
        <v>1151</v>
      </c>
      <c r="J25" s="289">
        <f>$F25*I25</f>
        <v>-1151000</v>
      </c>
      <c r="K25" s="817">
        <f>J25/1000000</f>
        <v>-1.151</v>
      </c>
      <c r="L25" s="288">
        <v>145</v>
      </c>
      <c r="M25" s="289">
        <v>133</v>
      </c>
      <c r="N25" s="289">
        <f>L25-M25</f>
        <v>12</v>
      </c>
      <c r="O25" s="289">
        <f>$F25*N25</f>
        <v>-12000</v>
      </c>
      <c r="P25" s="817">
        <f>O25/1000000</f>
        <v>-1.2E-2</v>
      </c>
      <c r="Q25" s="388"/>
    </row>
    <row r="26" spans="1:17" ht="16.5">
      <c r="A26" s="236">
        <v>13</v>
      </c>
      <c r="B26" s="291" t="s">
        <v>21</v>
      </c>
      <c r="C26" s="284">
        <v>4864922</v>
      </c>
      <c r="D26" s="294" t="s">
        <v>12</v>
      </c>
      <c r="E26" s="277" t="s">
        <v>300</v>
      </c>
      <c r="F26" s="284">
        <v>-1000</v>
      </c>
      <c r="G26" s="288">
        <v>64926</v>
      </c>
      <c r="H26" s="289">
        <v>64731</v>
      </c>
      <c r="I26" s="289">
        <f t="shared" si="0"/>
        <v>195</v>
      </c>
      <c r="J26" s="289">
        <f t="shared" si="1"/>
        <v>-195000</v>
      </c>
      <c r="K26" s="817">
        <f t="shared" si="2"/>
        <v>-0.19500000000000001</v>
      </c>
      <c r="L26" s="288">
        <v>995665</v>
      </c>
      <c r="M26" s="289">
        <v>995663</v>
      </c>
      <c r="N26" s="289">
        <f t="shared" si="3"/>
        <v>2</v>
      </c>
      <c r="O26" s="289">
        <f t="shared" si="4"/>
        <v>-2000</v>
      </c>
      <c r="P26" s="817">
        <f t="shared" si="5"/>
        <v>-2E-3</v>
      </c>
      <c r="Q26" s="387"/>
    </row>
    <row r="27" spans="1:17" ht="16.5">
      <c r="A27" s="236">
        <v>14</v>
      </c>
      <c r="B27" s="291" t="s">
        <v>22</v>
      </c>
      <c r="C27" s="284">
        <v>40001535</v>
      </c>
      <c r="D27" s="294" t="s">
        <v>12</v>
      </c>
      <c r="E27" s="277" t="s">
        <v>300</v>
      </c>
      <c r="F27" s="284">
        <v>-1</v>
      </c>
      <c r="G27" s="288">
        <v>30877</v>
      </c>
      <c r="H27" s="289">
        <v>30877</v>
      </c>
      <c r="I27" s="289">
        <f t="shared" si="0"/>
        <v>0</v>
      </c>
      <c r="J27" s="289">
        <f t="shared" si="1"/>
        <v>0</v>
      </c>
      <c r="K27" s="817">
        <f>J27/1000</f>
        <v>0</v>
      </c>
      <c r="L27" s="288">
        <v>99999712</v>
      </c>
      <c r="M27" s="289">
        <v>99999712</v>
      </c>
      <c r="N27" s="289">
        <f t="shared" si="3"/>
        <v>0</v>
      </c>
      <c r="O27" s="289">
        <f t="shared" si="4"/>
        <v>0</v>
      </c>
      <c r="P27" s="817">
        <f>O27/1000</f>
        <v>0</v>
      </c>
      <c r="Q27" s="387"/>
    </row>
    <row r="28" spans="1:17" ht="18.75" customHeight="1">
      <c r="A28" s="236">
        <v>15</v>
      </c>
      <c r="B28" s="291" t="s">
        <v>419</v>
      </c>
      <c r="C28" s="284">
        <v>4902494</v>
      </c>
      <c r="D28" s="294" t="s">
        <v>12</v>
      </c>
      <c r="E28" s="277" t="s">
        <v>300</v>
      </c>
      <c r="F28" s="284">
        <v>1000</v>
      </c>
      <c r="G28" s="288">
        <v>664282</v>
      </c>
      <c r="H28" s="289">
        <v>667633</v>
      </c>
      <c r="I28" s="289">
        <f t="shared" si="0"/>
        <v>-3351</v>
      </c>
      <c r="J28" s="289">
        <f t="shared" si="1"/>
        <v>-3351000</v>
      </c>
      <c r="K28" s="817">
        <f t="shared" si="2"/>
        <v>-3.351</v>
      </c>
      <c r="L28" s="288">
        <v>999743</v>
      </c>
      <c r="M28" s="289">
        <v>999743</v>
      </c>
      <c r="N28" s="289">
        <f t="shared" si="3"/>
        <v>0</v>
      </c>
      <c r="O28" s="289">
        <f t="shared" si="4"/>
        <v>0</v>
      </c>
      <c r="P28" s="817">
        <f t="shared" si="5"/>
        <v>0</v>
      </c>
      <c r="Q28" s="380"/>
    </row>
    <row r="29" spans="1:17" ht="18.75" customHeight="1">
      <c r="A29" s="236">
        <v>16</v>
      </c>
      <c r="B29" s="291" t="s">
        <v>418</v>
      </c>
      <c r="C29" s="284">
        <v>4902484</v>
      </c>
      <c r="D29" s="294" t="s">
        <v>12</v>
      </c>
      <c r="E29" s="277" t="s">
        <v>300</v>
      </c>
      <c r="F29" s="284">
        <v>500</v>
      </c>
      <c r="G29" s="288">
        <v>676445</v>
      </c>
      <c r="H29" s="289">
        <v>687091</v>
      </c>
      <c r="I29" s="289">
        <f t="shared" si="0"/>
        <v>-10646</v>
      </c>
      <c r="J29" s="289">
        <f t="shared" si="1"/>
        <v>-5323000</v>
      </c>
      <c r="K29" s="817">
        <f t="shared" si="2"/>
        <v>-5.3230000000000004</v>
      </c>
      <c r="L29" s="288">
        <v>999974</v>
      </c>
      <c r="M29" s="289">
        <v>999974</v>
      </c>
      <c r="N29" s="289">
        <f t="shared" si="3"/>
        <v>0</v>
      </c>
      <c r="O29" s="289">
        <f t="shared" si="4"/>
        <v>0</v>
      </c>
      <c r="P29" s="817">
        <f t="shared" si="5"/>
        <v>0</v>
      </c>
      <c r="Q29" s="380"/>
    </row>
    <row r="30" spans="1:17" ht="18.75" customHeight="1">
      <c r="A30" s="236"/>
      <c r="B30" s="292" t="s">
        <v>385</v>
      </c>
      <c r="C30" s="284"/>
      <c r="D30" s="294"/>
      <c r="E30" s="277"/>
      <c r="F30" s="284"/>
      <c r="G30" s="288"/>
      <c r="H30" s="289"/>
      <c r="I30" s="289"/>
      <c r="J30" s="289"/>
      <c r="K30" s="817"/>
      <c r="L30" s="288"/>
      <c r="M30" s="289"/>
      <c r="N30" s="289"/>
      <c r="O30" s="289"/>
      <c r="P30" s="817"/>
      <c r="Q30" s="380"/>
    </row>
    <row r="31" spans="1:17" ht="15.75" customHeight="1">
      <c r="A31" s="236">
        <v>17</v>
      </c>
      <c r="B31" s="291" t="s">
        <v>14</v>
      </c>
      <c r="C31" s="284">
        <v>4864963</v>
      </c>
      <c r="D31" s="294" t="s">
        <v>12</v>
      </c>
      <c r="E31" s="277" t="s">
        <v>300</v>
      </c>
      <c r="F31" s="284">
        <v>-1000</v>
      </c>
      <c r="G31" s="288">
        <v>16126</v>
      </c>
      <c r="H31" s="289">
        <v>16027</v>
      </c>
      <c r="I31" s="289">
        <f>G31-H31</f>
        <v>99</v>
      </c>
      <c r="J31" s="289">
        <f>$F31*I31</f>
        <v>-99000</v>
      </c>
      <c r="K31" s="817">
        <f>J31/1000000</f>
        <v>-9.9000000000000005E-2</v>
      </c>
      <c r="L31" s="288">
        <v>389</v>
      </c>
      <c r="M31" s="289">
        <v>175</v>
      </c>
      <c r="N31" s="289">
        <f>L31-M31</f>
        <v>214</v>
      </c>
      <c r="O31" s="289">
        <f>$F31*N31</f>
        <v>-214000</v>
      </c>
      <c r="P31" s="817">
        <f>O31/1000000</f>
        <v>-0.214</v>
      </c>
      <c r="Q31" s="380"/>
    </row>
    <row r="32" spans="1:17" ht="15.95" customHeight="1">
      <c r="A32" s="236">
        <v>18</v>
      </c>
      <c r="B32" s="291" t="s">
        <v>15</v>
      </c>
      <c r="C32" s="284">
        <v>4865043</v>
      </c>
      <c r="D32" s="294" t="s">
        <v>12</v>
      </c>
      <c r="E32" s="277" t="s">
        <v>300</v>
      </c>
      <c r="F32" s="284">
        <v>-1000</v>
      </c>
      <c r="G32" s="288">
        <v>6</v>
      </c>
      <c r="H32" s="289">
        <v>6</v>
      </c>
      <c r="I32" s="289">
        <f>G32-H32</f>
        <v>0</v>
      </c>
      <c r="J32" s="289">
        <f>$F32*I32</f>
        <v>0</v>
      </c>
      <c r="K32" s="817">
        <f>J32/1000000</f>
        <v>0</v>
      </c>
      <c r="L32" s="288">
        <v>8869</v>
      </c>
      <c r="M32" s="289">
        <v>7779</v>
      </c>
      <c r="N32" s="289">
        <f>L32-M32</f>
        <v>1090</v>
      </c>
      <c r="O32" s="289">
        <f>$F32*N32</f>
        <v>-1090000</v>
      </c>
      <c r="P32" s="817">
        <f>O32/1000000</f>
        <v>-1.0900000000000001</v>
      </c>
      <c r="Q32" s="380"/>
    </row>
    <row r="33" spans="1:17" ht="15.95" customHeight="1">
      <c r="A33" s="236">
        <v>19</v>
      </c>
      <c r="B33" s="291" t="s">
        <v>16</v>
      </c>
      <c r="C33" s="284">
        <v>4865052</v>
      </c>
      <c r="D33" s="294" t="s">
        <v>12</v>
      </c>
      <c r="E33" s="277" t="s">
        <v>300</v>
      </c>
      <c r="F33" s="284">
        <v>-1000</v>
      </c>
      <c r="G33" s="288">
        <v>63328</v>
      </c>
      <c r="H33" s="289">
        <v>63188</v>
      </c>
      <c r="I33" s="289">
        <f>G33-H33</f>
        <v>140</v>
      </c>
      <c r="J33" s="289">
        <f>$F33*I33</f>
        <v>-140000</v>
      </c>
      <c r="K33" s="817">
        <f>J33/1000000</f>
        <v>-0.14000000000000001</v>
      </c>
      <c r="L33" s="288">
        <v>2252</v>
      </c>
      <c r="M33" s="289">
        <v>2071</v>
      </c>
      <c r="N33" s="289">
        <f>L33-M33</f>
        <v>181</v>
      </c>
      <c r="O33" s="289">
        <f>$F33*N33</f>
        <v>-181000</v>
      </c>
      <c r="P33" s="817">
        <f>O33/1000000</f>
        <v>-0.18099999999999999</v>
      </c>
      <c r="Q33" s="380"/>
    </row>
    <row r="34" spans="1:17" ht="15.95" customHeight="1">
      <c r="A34" s="236"/>
      <c r="B34" s="292" t="s">
        <v>25</v>
      </c>
      <c r="C34" s="284"/>
      <c r="D34" s="295"/>
      <c r="E34" s="277"/>
      <c r="F34" s="284"/>
      <c r="G34" s="288"/>
      <c r="H34" s="289"/>
      <c r="I34" s="289"/>
      <c r="J34" s="289"/>
      <c r="K34" s="817"/>
      <c r="L34" s="288"/>
      <c r="M34" s="289"/>
      <c r="N34" s="289"/>
      <c r="O34" s="289"/>
      <c r="P34" s="817"/>
      <c r="Q34" s="380"/>
    </row>
    <row r="35" spans="1:17" ht="15.95" customHeight="1">
      <c r="A35" s="236">
        <v>20</v>
      </c>
      <c r="B35" s="291" t="s">
        <v>381</v>
      </c>
      <c r="C35" s="284">
        <v>4864836</v>
      </c>
      <c r="D35" s="294" t="s">
        <v>12</v>
      </c>
      <c r="E35" s="277" t="s">
        <v>300</v>
      </c>
      <c r="F35" s="284">
        <v>1000</v>
      </c>
      <c r="G35" s="288">
        <v>998580</v>
      </c>
      <c r="H35" s="289">
        <v>998581</v>
      </c>
      <c r="I35" s="289">
        <f t="shared" ref="I35:I41" si="6">G35-H35</f>
        <v>-1</v>
      </c>
      <c r="J35" s="289">
        <f t="shared" ref="J35:J41" si="7">$F35*I35</f>
        <v>-1000</v>
      </c>
      <c r="K35" s="817">
        <f t="shared" ref="K35:K41" si="8">J35/1000000</f>
        <v>-1E-3</v>
      </c>
      <c r="L35" s="288">
        <v>985459</v>
      </c>
      <c r="M35" s="289">
        <v>985523</v>
      </c>
      <c r="N35" s="289">
        <f t="shared" ref="N35:N41" si="9">L35-M35</f>
        <v>-64</v>
      </c>
      <c r="O35" s="289">
        <f t="shared" ref="O35:O41" si="10">$F35*N35</f>
        <v>-64000</v>
      </c>
      <c r="P35" s="817">
        <f t="shared" ref="P35:P41" si="11">O35/1000000</f>
        <v>-6.4000000000000001E-2</v>
      </c>
      <c r="Q35" s="401"/>
    </row>
    <row r="36" spans="1:17" ht="15.95" customHeight="1">
      <c r="A36" s="236">
        <v>21</v>
      </c>
      <c r="B36" s="291" t="s">
        <v>26</v>
      </c>
      <c r="C36" s="284">
        <v>4865182</v>
      </c>
      <c r="D36" s="294" t="s">
        <v>12</v>
      </c>
      <c r="E36" s="277" t="s">
        <v>300</v>
      </c>
      <c r="F36" s="284">
        <v>4000</v>
      </c>
      <c r="G36" s="288">
        <v>999549</v>
      </c>
      <c r="H36" s="289">
        <v>999550</v>
      </c>
      <c r="I36" s="289">
        <f t="shared" si="6"/>
        <v>-1</v>
      </c>
      <c r="J36" s="289">
        <f t="shared" si="7"/>
        <v>-4000</v>
      </c>
      <c r="K36" s="817">
        <f t="shared" si="8"/>
        <v>-4.0000000000000001E-3</v>
      </c>
      <c r="L36" s="288">
        <v>999518</v>
      </c>
      <c r="M36" s="289">
        <v>999531</v>
      </c>
      <c r="N36" s="289">
        <f t="shared" si="9"/>
        <v>-13</v>
      </c>
      <c r="O36" s="289">
        <f t="shared" si="10"/>
        <v>-52000</v>
      </c>
      <c r="P36" s="817">
        <f t="shared" si="11"/>
        <v>-5.1999999999999998E-2</v>
      </c>
      <c r="Q36" s="380"/>
    </row>
    <row r="37" spans="1:17" ht="15.95" customHeight="1">
      <c r="A37" s="236">
        <v>22</v>
      </c>
      <c r="B37" s="291" t="s">
        <v>27</v>
      </c>
      <c r="C37" s="284">
        <v>4864880</v>
      </c>
      <c r="D37" s="294" t="s">
        <v>12</v>
      </c>
      <c r="E37" s="277" t="s">
        <v>300</v>
      </c>
      <c r="F37" s="284">
        <v>500</v>
      </c>
      <c r="G37" s="288">
        <v>1984</v>
      </c>
      <c r="H37" s="289">
        <v>1996</v>
      </c>
      <c r="I37" s="289">
        <f t="shared" si="6"/>
        <v>-12</v>
      </c>
      <c r="J37" s="289">
        <f t="shared" si="7"/>
        <v>-6000</v>
      </c>
      <c r="K37" s="817">
        <f t="shared" si="8"/>
        <v>-6.0000000000000001E-3</v>
      </c>
      <c r="L37" s="288">
        <v>17377</v>
      </c>
      <c r="M37" s="289">
        <v>17362</v>
      </c>
      <c r="N37" s="289">
        <f t="shared" si="9"/>
        <v>15</v>
      </c>
      <c r="O37" s="289">
        <f t="shared" si="10"/>
        <v>7500</v>
      </c>
      <c r="P37" s="817">
        <f t="shared" si="11"/>
        <v>7.4999999999999997E-3</v>
      </c>
      <c r="Q37" s="380"/>
    </row>
    <row r="38" spans="1:17" ht="15.95" customHeight="1">
      <c r="A38" s="236">
        <v>23</v>
      </c>
      <c r="B38" s="291" t="s">
        <v>28</v>
      </c>
      <c r="C38" s="284">
        <v>4864860</v>
      </c>
      <c r="D38" s="294" t="s">
        <v>12</v>
      </c>
      <c r="E38" s="277" t="s">
        <v>300</v>
      </c>
      <c r="F38" s="284">
        <v>500</v>
      </c>
      <c r="G38" s="288">
        <v>11273</v>
      </c>
      <c r="H38" s="289">
        <v>11264</v>
      </c>
      <c r="I38" s="289">
        <f>G38-H38</f>
        <v>9</v>
      </c>
      <c r="J38" s="289">
        <f>$F38*I38</f>
        <v>4500</v>
      </c>
      <c r="K38" s="817">
        <f>J38/1000000</f>
        <v>4.4999999999999997E-3</v>
      </c>
      <c r="L38" s="288">
        <v>31167</v>
      </c>
      <c r="M38" s="289">
        <v>31165</v>
      </c>
      <c r="N38" s="289">
        <f>L38-M38</f>
        <v>2</v>
      </c>
      <c r="O38" s="289">
        <f>$F38*N38</f>
        <v>1000</v>
      </c>
      <c r="P38" s="817">
        <f>O38/1000000</f>
        <v>1E-3</v>
      </c>
      <c r="Q38" s="380"/>
    </row>
    <row r="39" spans="1:17" ht="15.95" customHeight="1">
      <c r="A39" s="236">
        <v>24</v>
      </c>
      <c r="B39" s="291" t="s">
        <v>29</v>
      </c>
      <c r="C39" s="284">
        <v>4864865</v>
      </c>
      <c r="D39" s="294" t="s">
        <v>12</v>
      </c>
      <c r="E39" s="277" t="s">
        <v>300</v>
      </c>
      <c r="F39" s="284">
        <v>1000</v>
      </c>
      <c r="G39" s="288">
        <v>998236</v>
      </c>
      <c r="H39" s="289">
        <v>998289</v>
      </c>
      <c r="I39" s="289">
        <f t="shared" si="6"/>
        <v>-53</v>
      </c>
      <c r="J39" s="289">
        <f t="shared" si="7"/>
        <v>-53000</v>
      </c>
      <c r="K39" s="817">
        <f t="shared" si="8"/>
        <v>-5.2999999999999999E-2</v>
      </c>
      <c r="L39" s="288">
        <v>991974</v>
      </c>
      <c r="M39" s="289">
        <v>991983</v>
      </c>
      <c r="N39" s="289">
        <f t="shared" si="9"/>
        <v>-9</v>
      </c>
      <c r="O39" s="289">
        <f t="shared" si="10"/>
        <v>-9000</v>
      </c>
      <c r="P39" s="817">
        <f t="shared" si="11"/>
        <v>-8.9999999999999993E-3</v>
      </c>
      <c r="Q39" s="388"/>
    </row>
    <row r="40" spans="1:17" ht="15.75" customHeight="1">
      <c r="A40" s="236">
        <v>25</v>
      </c>
      <c r="B40" s="291" t="s">
        <v>324</v>
      </c>
      <c r="C40" s="284">
        <v>4865117</v>
      </c>
      <c r="D40" s="294" t="s">
        <v>12</v>
      </c>
      <c r="E40" s="277" t="s">
        <v>300</v>
      </c>
      <c r="F40" s="663">
        <v>1333.3330000000001</v>
      </c>
      <c r="G40" s="288">
        <v>999992</v>
      </c>
      <c r="H40" s="289">
        <v>999992</v>
      </c>
      <c r="I40" s="289">
        <f t="shared" si="6"/>
        <v>0</v>
      </c>
      <c r="J40" s="289">
        <f t="shared" si="7"/>
        <v>0</v>
      </c>
      <c r="K40" s="817">
        <f t="shared" si="8"/>
        <v>0</v>
      </c>
      <c r="L40" s="288">
        <v>993371</v>
      </c>
      <c r="M40" s="289">
        <v>993397</v>
      </c>
      <c r="N40" s="289">
        <f t="shared" si="9"/>
        <v>-26</v>
      </c>
      <c r="O40" s="289">
        <f t="shared" si="10"/>
        <v>-34666.658000000003</v>
      </c>
      <c r="P40" s="817">
        <f t="shared" si="11"/>
        <v>-3.4666658000000003E-2</v>
      </c>
      <c r="Q40" s="552"/>
    </row>
    <row r="41" spans="1:17" ht="15.75" customHeight="1">
      <c r="A41" s="236">
        <v>26</v>
      </c>
      <c r="B41" s="291" t="s">
        <v>364</v>
      </c>
      <c r="C41" s="284">
        <v>4864846</v>
      </c>
      <c r="D41" s="294" t="s">
        <v>12</v>
      </c>
      <c r="E41" s="277" t="s">
        <v>300</v>
      </c>
      <c r="F41" s="284">
        <v>1000</v>
      </c>
      <c r="G41" s="288">
        <v>999752</v>
      </c>
      <c r="H41" s="289">
        <v>999752</v>
      </c>
      <c r="I41" s="289">
        <f t="shared" si="6"/>
        <v>0</v>
      </c>
      <c r="J41" s="289">
        <f t="shared" si="7"/>
        <v>0</v>
      </c>
      <c r="K41" s="817">
        <f t="shared" si="8"/>
        <v>0</v>
      </c>
      <c r="L41" s="288">
        <v>26</v>
      </c>
      <c r="M41" s="289">
        <v>15</v>
      </c>
      <c r="N41" s="289">
        <f t="shared" si="9"/>
        <v>11</v>
      </c>
      <c r="O41" s="289">
        <f t="shared" si="10"/>
        <v>11000</v>
      </c>
      <c r="P41" s="817">
        <f t="shared" si="11"/>
        <v>1.0999999999999999E-2</v>
      </c>
      <c r="Q41" s="387"/>
    </row>
    <row r="42" spans="1:17" ht="15.95" customHeight="1">
      <c r="A42" s="236"/>
      <c r="B42" s="293" t="s">
        <v>30</v>
      </c>
      <c r="C42" s="284"/>
      <c r="D42" s="294"/>
      <c r="E42" s="277"/>
      <c r="F42" s="284"/>
      <c r="G42" s="288"/>
      <c r="H42" s="289"/>
      <c r="I42" s="289"/>
      <c r="J42" s="289"/>
      <c r="K42" s="817"/>
      <c r="L42" s="288"/>
      <c r="M42" s="289"/>
      <c r="N42" s="289"/>
      <c r="O42" s="289"/>
      <c r="P42" s="817"/>
      <c r="Q42" s="380"/>
    </row>
    <row r="43" spans="1:17" ht="13.5" customHeight="1">
      <c r="A43" s="236">
        <v>27</v>
      </c>
      <c r="B43" s="291" t="s">
        <v>500</v>
      </c>
      <c r="C43" s="284">
        <v>5128479</v>
      </c>
      <c r="D43" s="294" t="s">
        <v>12</v>
      </c>
      <c r="E43" s="277" t="s">
        <v>300</v>
      </c>
      <c r="F43" s="284">
        <v>1000</v>
      </c>
      <c r="G43" s="288">
        <v>997948</v>
      </c>
      <c r="H43" s="289">
        <v>998612</v>
      </c>
      <c r="I43" s="289">
        <f>G43-H43</f>
        <v>-664</v>
      </c>
      <c r="J43" s="289">
        <f>$F43*I43</f>
        <v>-664000</v>
      </c>
      <c r="K43" s="817">
        <f>J43/1000000</f>
        <v>-0.66400000000000003</v>
      </c>
      <c r="L43" s="288">
        <v>31</v>
      </c>
      <c r="M43" s="289">
        <v>31</v>
      </c>
      <c r="N43" s="289">
        <f>L43-M43</f>
        <v>0</v>
      </c>
      <c r="O43" s="289">
        <f>$F43*N43</f>
        <v>0</v>
      </c>
      <c r="P43" s="817">
        <f>O43/1000000</f>
        <v>0</v>
      </c>
      <c r="Q43" s="387"/>
    </row>
    <row r="44" spans="1:17" ht="13.5" customHeight="1">
      <c r="A44" s="236">
        <v>28</v>
      </c>
      <c r="B44" s="291" t="s">
        <v>501</v>
      </c>
      <c r="C44" s="284">
        <v>4902482</v>
      </c>
      <c r="D44" s="294" t="s">
        <v>12</v>
      </c>
      <c r="E44" s="277" t="s">
        <v>300</v>
      </c>
      <c r="F44" s="284">
        <v>500</v>
      </c>
      <c r="G44" s="288">
        <v>876363</v>
      </c>
      <c r="H44" s="289">
        <v>878590</v>
      </c>
      <c r="I44" s="289">
        <f>G44-H44</f>
        <v>-2227</v>
      </c>
      <c r="J44" s="289">
        <f>$F44*I44</f>
        <v>-1113500</v>
      </c>
      <c r="K44" s="817">
        <f>J44/1000000</f>
        <v>-1.1134999999999999</v>
      </c>
      <c r="L44" s="288">
        <v>999216</v>
      </c>
      <c r="M44" s="289">
        <v>999216</v>
      </c>
      <c r="N44" s="289">
        <f>L44-M44</f>
        <v>0</v>
      </c>
      <c r="O44" s="289">
        <f>$F44*N44</f>
        <v>0</v>
      </c>
      <c r="P44" s="817">
        <f>O44/1000000</f>
        <v>0</v>
      </c>
      <c r="Q44" s="387"/>
    </row>
    <row r="45" spans="1:17" ht="13.5" customHeight="1">
      <c r="A45" s="236">
        <v>29</v>
      </c>
      <c r="B45" s="291" t="s">
        <v>31</v>
      </c>
      <c r="C45" s="284">
        <v>4864791</v>
      </c>
      <c r="D45" s="294" t="s">
        <v>12</v>
      </c>
      <c r="E45" s="277" t="s">
        <v>300</v>
      </c>
      <c r="F45" s="284">
        <v>266.67</v>
      </c>
      <c r="G45" s="288">
        <v>990415</v>
      </c>
      <c r="H45" s="289">
        <v>990628</v>
      </c>
      <c r="I45" s="237">
        <f>G45-H45</f>
        <v>-213</v>
      </c>
      <c r="J45" s="237">
        <f>$F45*I45</f>
        <v>-56800.710000000006</v>
      </c>
      <c r="K45" s="818">
        <f>J45/1000000</f>
        <v>-5.6800710000000004E-2</v>
      </c>
      <c r="L45" s="288">
        <v>999948</v>
      </c>
      <c r="M45" s="289">
        <v>999964</v>
      </c>
      <c r="N45" s="237">
        <f>L45-M45</f>
        <v>-16</v>
      </c>
      <c r="O45" s="237">
        <f>$F45*N45</f>
        <v>-4266.72</v>
      </c>
      <c r="P45" s="818">
        <f>O45/1000000</f>
        <v>-4.2667199999999999E-3</v>
      </c>
      <c r="Q45" s="401"/>
    </row>
    <row r="46" spans="1:17" ht="13.5" customHeight="1">
      <c r="A46" s="236">
        <v>30</v>
      </c>
      <c r="B46" s="291" t="s">
        <v>32</v>
      </c>
      <c r="C46" s="284">
        <v>4865184</v>
      </c>
      <c r="D46" s="294" t="s">
        <v>12</v>
      </c>
      <c r="E46" s="277" t="s">
        <v>300</v>
      </c>
      <c r="F46" s="284">
        <v>2000</v>
      </c>
      <c r="G46" s="288">
        <v>6</v>
      </c>
      <c r="H46" s="289">
        <v>6</v>
      </c>
      <c r="I46" s="289">
        <f>G46-H46</f>
        <v>0</v>
      </c>
      <c r="J46" s="289">
        <f>$F46*I46</f>
        <v>0</v>
      </c>
      <c r="K46" s="817">
        <f>J46/1000000</f>
        <v>0</v>
      </c>
      <c r="L46" s="288">
        <v>93</v>
      </c>
      <c r="M46" s="289">
        <v>80</v>
      </c>
      <c r="N46" s="289">
        <f>L46-M46</f>
        <v>13</v>
      </c>
      <c r="O46" s="289">
        <f>$F46*N46</f>
        <v>26000</v>
      </c>
      <c r="P46" s="817">
        <f>O46/1000000</f>
        <v>2.5999999999999999E-2</v>
      </c>
      <c r="Q46" s="380"/>
    </row>
    <row r="47" spans="1:17" ht="13.5" customHeight="1">
      <c r="A47" s="236"/>
      <c r="B47" s="292" t="s">
        <v>33</v>
      </c>
      <c r="C47" s="284"/>
      <c r="D47" s="295"/>
      <c r="E47" s="277"/>
      <c r="F47" s="284"/>
      <c r="G47" s="288"/>
      <c r="H47" s="289"/>
      <c r="I47" s="289"/>
      <c r="J47" s="289"/>
      <c r="K47" s="817"/>
      <c r="L47" s="288"/>
      <c r="M47" s="289"/>
      <c r="N47" s="289"/>
      <c r="O47" s="289"/>
      <c r="P47" s="817"/>
      <c r="Q47" s="380"/>
    </row>
    <row r="48" spans="1:17" ht="13.5" customHeight="1">
      <c r="A48" s="236">
        <v>31</v>
      </c>
      <c r="B48" s="291" t="s">
        <v>34</v>
      </c>
      <c r="C48" s="284">
        <v>4865041</v>
      </c>
      <c r="D48" s="294" t="s">
        <v>12</v>
      </c>
      <c r="E48" s="277" t="s">
        <v>300</v>
      </c>
      <c r="F48" s="284">
        <v>-1000</v>
      </c>
      <c r="G48" s="288">
        <v>60981</v>
      </c>
      <c r="H48" s="289">
        <v>60976</v>
      </c>
      <c r="I48" s="289">
        <f>G48-H48</f>
        <v>5</v>
      </c>
      <c r="J48" s="289">
        <f>$F48*I48</f>
        <v>-5000</v>
      </c>
      <c r="K48" s="817">
        <f>J48/1000000</f>
        <v>-5.0000000000000001E-3</v>
      </c>
      <c r="L48" s="288">
        <v>995153</v>
      </c>
      <c r="M48" s="289">
        <v>995026</v>
      </c>
      <c r="N48" s="289">
        <f>L48-M48</f>
        <v>127</v>
      </c>
      <c r="O48" s="289">
        <f>$F48*N48</f>
        <v>-127000</v>
      </c>
      <c r="P48" s="817">
        <f>O48/1000000</f>
        <v>-0.127</v>
      </c>
      <c r="Q48" s="380"/>
    </row>
    <row r="49" spans="1:17" ht="13.5" customHeight="1">
      <c r="A49" s="236">
        <v>32</v>
      </c>
      <c r="B49" s="291" t="s">
        <v>15</v>
      </c>
      <c r="C49" s="284">
        <v>4902499</v>
      </c>
      <c r="D49" s="294" t="s">
        <v>12</v>
      </c>
      <c r="E49" s="277" t="s">
        <v>300</v>
      </c>
      <c r="F49" s="284">
        <v>-1000</v>
      </c>
      <c r="G49" s="288">
        <v>6091</v>
      </c>
      <c r="H49" s="289">
        <v>6069</v>
      </c>
      <c r="I49" s="289">
        <f>G49-H49</f>
        <v>22</v>
      </c>
      <c r="J49" s="289">
        <f>$F49*I49</f>
        <v>-22000</v>
      </c>
      <c r="K49" s="817">
        <f>J49/1000000</f>
        <v>-2.1999999999999999E-2</v>
      </c>
      <c r="L49" s="288">
        <v>999924</v>
      </c>
      <c r="M49" s="289">
        <v>999744</v>
      </c>
      <c r="N49" s="289">
        <f>L49-M49</f>
        <v>180</v>
      </c>
      <c r="O49" s="289">
        <f>$F49*N49</f>
        <v>-180000</v>
      </c>
      <c r="P49" s="817">
        <f>O49/1000000</f>
        <v>-0.18</v>
      </c>
      <c r="Q49" s="377"/>
    </row>
    <row r="50" spans="1:17" ht="13.5" customHeight="1">
      <c r="A50" s="236">
        <v>33</v>
      </c>
      <c r="B50" s="291" t="s">
        <v>16</v>
      </c>
      <c r="C50" s="284">
        <v>4864788</v>
      </c>
      <c r="D50" s="294" t="s">
        <v>12</v>
      </c>
      <c r="E50" s="277" t="s">
        <v>300</v>
      </c>
      <c r="F50" s="284">
        <v>-2000</v>
      </c>
      <c r="G50" s="288">
        <v>43137</v>
      </c>
      <c r="H50" s="289">
        <v>42456</v>
      </c>
      <c r="I50" s="289">
        <f>G50-H50</f>
        <v>681</v>
      </c>
      <c r="J50" s="289">
        <f>$F50*I50</f>
        <v>-1362000</v>
      </c>
      <c r="K50" s="817">
        <f>J50/1000000</f>
        <v>-1.3620000000000001</v>
      </c>
      <c r="L50" s="288">
        <v>999711</v>
      </c>
      <c r="M50" s="289">
        <v>999690</v>
      </c>
      <c r="N50" s="289">
        <f>L50-M50</f>
        <v>21</v>
      </c>
      <c r="O50" s="289">
        <f>$F50*N50</f>
        <v>-42000</v>
      </c>
      <c r="P50" s="817">
        <f>O50/1000000</f>
        <v>-4.2000000000000003E-2</v>
      </c>
      <c r="Q50" s="377"/>
    </row>
    <row r="51" spans="1:17" ht="14.25" customHeight="1">
      <c r="A51" s="236"/>
      <c r="B51" s="292" t="s">
        <v>35</v>
      </c>
      <c r="C51" s="284"/>
      <c r="D51" s="295"/>
      <c r="E51" s="277"/>
      <c r="F51" s="284"/>
      <c r="G51" s="288"/>
      <c r="H51" s="289"/>
      <c r="I51" s="289"/>
      <c r="J51" s="289"/>
      <c r="K51" s="817"/>
      <c r="L51" s="288"/>
      <c r="M51" s="289"/>
      <c r="N51" s="289"/>
      <c r="O51" s="289"/>
      <c r="P51" s="817"/>
      <c r="Q51" s="380"/>
    </row>
    <row r="52" spans="1:17" ht="15.95" customHeight="1">
      <c r="A52" s="236">
        <v>34</v>
      </c>
      <c r="B52" s="291" t="s">
        <v>36</v>
      </c>
      <c r="C52" s="284">
        <v>4864847</v>
      </c>
      <c r="D52" s="294" t="s">
        <v>12</v>
      </c>
      <c r="E52" s="277" t="s">
        <v>300</v>
      </c>
      <c r="F52" s="284">
        <v>-2500</v>
      </c>
      <c r="G52" s="288">
        <v>1635</v>
      </c>
      <c r="H52" s="289">
        <v>1158</v>
      </c>
      <c r="I52" s="289">
        <f>G52-H52</f>
        <v>477</v>
      </c>
      <c r="J52" s="289">
        <f>$F52*I52</f>
        <v>-1192500</v>
      </c>
      <c r="K52" s="817">
        <f>J52/1000000</f>
        <v>-1.1924999999999999</v>
      </c>
      <c r="L52" s="288">
        <v>2</v>
      </c>
      <c r="M52" s="289">
        <v>0</v>
      </c>
      <c r="N52" s="289">
        <f>L52-M52</f>
        <v>2</v>
      </c>
      <c r="O52" s="289">
        <f>$F52*N52</f>
        <v>-5000</v>
      </c>
      <c r="P52" s="817">
        <f>O52/1000000</f>
        <v>-5.0000000000000001E-3</v>
      </c>
      <c r="Q52" s="388"/>
    </row>
    <row r="53" spans="1:17" ht="15.75" customHeight="1">
      <c r="A53" s="236"/>
      <c r="B53" s="292" t="s">
        <v>332</v>
      </c>
      <c r="C53" s="284"/>
      <c r="D53" s="294"/>
      <c r="E53" s="277"/>
      <c r="F53" s="284"/>
      <c r="G53" s="288"/>
      <c r="H53" s="289"/>
      <c r="I53" s="289"/>
      <c r="J53" s="289"/>
      <c r="K53" s="817"/>
      <c r="L53" s="288"/>
      <c r="M53" s="289"/>
      <c r="N53" s="289"/>
      <c r="O53" s="289"/>
      <c r="P53" s="817"/>
      <c r="Q53" s="380"/>
    </row>
    <row r="54" spans="1:17" ht="15.95" customHeight="1">
      <c r="A54" s="236">
        <v>35</v>
      </c>
      <c r="B54" s="291" t="s">
        <v>380</v>
      </c>
      <c r="C54" s="284">
        <v>4864892</v>
      </c>
      <c r="D54" s="294" t="s">
        <v>12</v>
      </c>
      <c r="E54" s="277" t="s">
        <v>300</v>
      </c>
      <c r="F54" s="284">
        <v>-4000</v>
      </c>
      <c r="G54" s="288">
        <v>18720</v>
      </c>
      <c r="H54" s="289">
        <v>18155</v>
      </c>
      <c r="I54" s="289">
        <f>G54-H54</f>
        <v>565</v>
      </c>
      <c r="J54" s="289">
        <f>$F54*I54</f>
        <v>-2260000</v>
      </c>
      <c r="K54" s="817">
        <f>J54/1000000</f>
        <v>-2.2599999999999998</v>
      </c>
      <c r="L54" s="288">
        <v>85</v>
      </c>
      <c r="M54" s="289">
        <v>68</v>
      </c>
      <c r="N54" s="289">
        <f>L54-M54</f>
        <v>17</v>
      </c>
      <c r="O54" s="289">
        <f>$F54*N54</f>
        <v>-68000</v>
      </c>
      <c r="P54" s="817">
        <f>O54/1000000</f>
        <v>-6.8000000000000005E-2</v>
      </c>
      <c r="Q54" s="380"/>
    </row>
    <row r="55" spans="1:17" ht="18.75" customHeight="1">
      <c r="A55" s="236">
        <v>36</v>
      </c>
      <c r="B55" s="291" t="s">
        <v>339</v>
      </c>
      <c r="C55" s="284">
        <v>4864992</v>
      </c>
      <c r="D55" s="294" t="s">
        <v>12</v>
      </c>
      <c r="E55" s="277" t="s">
        <v>300</v>
      </c>
      <c r="F55" s="284">
        <v>-1000</v>
      </c>
      <c r="G55" s="288">
        <v>179981</v>
      </c>
      <c r="H55" s="289">
        <v>179134</v>
      </c>
      <c r="I55" s="289">
        <f>G55-H55</f>
        <v>847</v>
      </c>
      <c r="J55" s="289">
        <f>$F55*I55</f>
        <v>-847000</v>
      </c>
      <c r="K55" s="817">
        <f>J55/1000000</f>
        <v>-0.84699999999999998</v>
      </c>
      <c r="L55" s="288">
        <v>998470</v>
      </c>
      <c r="M55" s="289">
        <v>998443</v>
      </c>
      <c r="N55" s="289">
        <f>L55-M55</f>
        <v>27</v>
      </c>
      <c r="O55" s="289">
        <f>$F55*N55</f>
        <v>-27000</v>
      </c>
      <c r="P55" s="817">
        <f>O55/1000000</f>
        <v>-2.7E-2</v>
      </c>
      <c r="Q55" s="596"/>
    </row>
    <row r="56" spans="1:17" ht="15.95" customHeight="1">
      <c r="A56" s="236">
        <v>37</v>
      </c>
      <c r="B56" s="291" t="s">
        <v>333</v>
      </c>
      <c r="C56" s="284">
        <v>4864827</v>
      </c>
      <c r="D56" s="294" t="s">
        <v>12</v>
      </c>
      <c r="E56" s="277" t="s">
        <v>300</v>
      </c>
      <c r="F56" s="284">
        <v>-333.33</v>
      </c>
      <c r="G56" s="288">
        <v>427759</v>
      </c>
      <c r="H56" s="289">
        <v>423327</v>
      </c>
      <c r="I56" s="289">
        <f>G56-H56</f>
        <v>4432</v>
      </c>
      <c r="J56" s="289">
        <f>$F56*I56</f>
        <v>-1477318.5599999998</v>
      </c>
      <c r="K56" s="817">
        <f>J56/1000000</f>
        <v>-1.4773185599999998</v>
      </c>
      <c r="L56" s="288">
        <v>1815</v>
      </c>
      <c r="M56" s="289">
        <v>1536</v>
      </c>
      <c r="N56" s="289">
        <f>L56-M56</f>
        <v>279</v>
      </c>
      <c r="O56" s="289">
        <f>$F56*N56</f>
        <v>-92999.069999999992</v>
      </c>
      <c r="P56" s="817">
        <f>O56/1000000</f>
        <v>-9.2999069999999989E-2</v>
      </c>
      <c r="Q56" s="596"/>
    </row>
    <row r="57" spans="1:17" ht="15.95" customHeight="1">
      <c r="A57" s="236">
        <v>38</v>
      </c>
      <c r="B57" s="291" t="s">
        <v>439</v>
      </c>
      <c r="C57" s="284">
        <v>5128449</v>
      </c>
      <c r="D57" s="294" t="s">
        <v>12</v>
      </c>
      <c r="E57" s="277" t="s">
        <v>300</v>
      </c>
      <c r="F57" s="284">
        <v>-2000</v>
      </c>
      <c r="G57" s="288">
        <v>60797</v>
      </c>
      <c r="H57" s="289">
        <v>59603</v>
      </c>
      <c r="I57" s="289">
        <f>G57-H57</f>
        <v>1194</v>
      </c>
      <c r="J57" s="289">
        <f>$F57*I57</f>
        <v>-2388000</v>
      </c>
      <c r="K57" s="817">
        <f>J57/1000000</f>
        <v>-2.3879999999999999</v>
      </c>
      <c r="L57" s="288">
        <v>144</v>
      </c>
      <c r="M57" s="289">
        <v>132</v>
      </c>
      <c r="N57" s="289">
        <f>L57-M57</f>
        <v>12</v>
      </c>
      <c r="O57" s="289">
        <f>$F57*N57</f>
        <v>-24000</v>
      </c>
      <c r="P57" s="817">
        <f>O57/1000000</f>
        <v>-2.4E-2</v>
      </c>
      <c r="Q57" s="596"/>
    </row>
    <row r="58" spans="1:17" ht="15.95" customHeight="1">
      <c r="A58" s="236"/>
      <c r="B58" s="291"/>
      <c r="C58" s="284"/>
      <c r="D58" s="294"/>
      <c r="E58" s="277"/>
      <c r="F58" s="284"/>
      <c r="G58" s="288"/>
      <c r="H58" s="289"/>
      <c r="I58" s="289"/>
      <c r="J58" s="289"/>
      <c r="K58" s="817"/>
      <c r="L58" s="288"/>
      <c r="M58" s="289"/>
      <c r="N58" s="289"/>
      <c r="O58" s="289"/>
      <c r="P58" s="817"/>
      <c r="Q58" s="596"/>
    </row>
    <row r="59" spans="1:17" ht="12" customHeight="1">
      <c r="A59" s="236"/>
      <c r="B59" s="293" t="s">
        <v>353</v>
      </c>
      <c r="C59" s="284"/>
      <c r="D59" s="294"/>
      <c r="E59" s="277"/>
      <c r="F59" s="284"/>
      <c r="G59" s="288"/>
      <c r="H59" s="289"/>
      <c r="I59" s="289"/>
      <c r="J59" s="289"/>
      <c r="K59" s="817"/>
      <c r="L59" s="288"/>
      <c r="M59" s="289"/>
      <c r="N59" s="289"/>
      <c r="O59" s="289"/>
      <c r="P59" s="817"/>
      <c r="Q59" s="381"/>
    </row>
    <row r="60" spans="1:17" ht="15.95" customHeight="1">
      <c r="A60" s="236">
        <v>38</v>
      </c>
      <c r="B60" s="291" t="s">
        <v>14</v>
      </c>
      <c r="C60" s="284">
        <v>4864957</v>
      </c>
      <c r="D60" s="294" t="s">
        <v>12</v>
      </c>
      <c r="E60" s="277" t="s">
        <v>300</v>
      </c>
      <c r="F60" s="284">
        <v>-2500</v>
      </c>
      <c r="G60" s="288">
        <v>5731</v>
      </c>
      <c r="H60" s="289">
        <v>5282</v>
      </c>
      <c r="I60" s="289">
        <f>G60-H60</f>
        <v>449</v>
      </c>
      <c r="J60" s="289">
        <f>$F60*I60</f>
        <v>-1122500</v>
      </c>
      <c r="K60" s="817">
        <f>J60/1000000</f>
        <v>-1.1225000000000001</v>
      </c>
      <c r="L60" s="288">
        <v>92</v>
      </c>
      <c r="M60" s="289">
        <v>92</v>
      </c>
      <c r="N60" s="289">
        <f>L60-M60</f>
        <v>0</v>
      </c>
      <c r="O60" s="289">
        <f>$F60*N60</f>
        <v>0</v>
      </c>
      <c r="P60" s="817">
        <f>O60/1000000</f>
        <v>0</v>
      </c>
      <c r="Q60" s="401"/>
    </row>
    <row r="61" spans="1:17" ht="18.75" customHeight="1">
      <c r="A61" s="236">
        <v>39</v>
      </c>
      <c r="B61" s="291" t="s">
        <v>15</v>
      </c>
      <c r="C61" s="284">
        <v>5128468</v>
      </c>
      <c r="D61" s="294" t="s">
        <v>12</v>
      </c>
      <c r="E61" s="277" t="s">
        <v>300</v>
      </c>
      <c r="F61" s="284">
        <v>-1000</v>
      </c>
      <c r="G61" s="288">
        <v>168636</v>
      </c>
      <c r="H61" s="289">
        <v>167354</v>
      </c>
      <c r="I61" s="289">
        <f>G61-H61</f>
        <v>1282</v>
      </c>
      <c r="J61" s="289">
        <f>$F61*I61</f>
        <v>-1282000</v>
      </c>
      <c r="K61" s="817">
        <f>J61/1000000</f>
        <v>-1.282</v>
      </c>
      <c r="L61" s="288">
        <v>2528</v>
      </c>
      <c r="M61" s="289">
        <v>2528</v>
      </c>
      <c r="N61" s="289">
        <f>L61-M61</f>
        <v>0</v>
      </c>
      <c r="O61" s="289">
        <f>$F61*N61</f>
        <v>0</v>
      </c>
      <c r="P61" s="817">
        <f>O61/1000000</f>
        <v>0</v>
      </c>
      <c r="Q61" s="384"/>
    </row>
    <row r="62" spans="1:17" ht="18.75" customHeight="1">
      <c r="A62" s="236"/>
      <c r="B62" s="293" t="s">
        <v>435</v>
      </c>
      <c r="C62" s="284"/>
      <c r="D62" s="294"/>
      <c r="E62" s="277"/>
      <c r="F62" s="284"/>
      <c r="G62" s="288"/>
      <c r="H62" s="289"/>
      <c r="I62" s="289"/>
      <c r="J62" s="289"/>
      <c r="K62" s="817"/>
      <c r="L62" s="288"/>
      <c r="M62" s="289"/>
      <c r="N62" s="289"/>
      <c r="O62" s="289"/>
      <c r="P62" s="817"/>
      <c r="Q62" s="384"/>
    </row>
    <row r="63" spans="1:17" ht="18.75" customHeight="1">
      <c r="A63" s="236">
        <v>40</v>
      </c>
      <c r="B63" s="291" t="s">
        <v>14</v>
      </c>
      <c r="C63" s="284" t="s">
        <v>436</v>
      </c>
      <c r="D63" s="294" t="s">
        <v>438</v>
      </c>
      <c r="E63" s="277" t="s">
        <v>300</v>
      </c>
      <c r="F63" s="284">
        <v>-1</v>
      </c>
      <c r="G63" s="288">
        <v>20513000</v>
      </c>
      <c r="H63" s="289">
        <v>19220000</v>
      </c>
      <c r="I63" s="289">
        <f>G63-H63</f>
        <v>1293000</v>
      </c>
      <c r="J63" s="289">
        <f>$F63*I63</f>
        <v>-1293000</v>
      </c>
      <c r="K63" s="817">
        <f>J63/1000000</f>
        <v>-1.2929999999999999</v>
      </c>
      <c r="L63" s="288">
        <v>5015000</v>
      </c>
      <c r="M63" s="289">
        <v>5005000</v>
      </c>
      <c r="N63" s="289">
        <f>L63-M63</f>
        <v>10000</v>
      </c>
      <c r="O63" s="289">
        <f>$F63*N63</f>
        <v>-10000</v>
      </c>
      <c r="P63" s="817">
        <f>O63/1000000</f>
        <v>-0.01</v>
      </c>
      <c r="Q63" s="377"/>
    </row>
    <row r="64" spans="1:17" ht="18.75" customHeight="1">
      <c r="A64" s="236">
        <v>41</v>
      </c>
      <c r="B64" s="291" t="s">
        <v>15</v>
      </c>
      <c r="C64" s="284" t="s">
        <v>437</v>
      </c>
      <c r="D64" s="294" t="s">
        <v>438</v>
      </c>
      <c r="E64" s="277" t="s">
        <v>300</v>
      </c>
      <c r="F64" s="284">
        <v>-1</v>
      </c>
      <c r="G64" s="288">
        <v>61004000</v>
      </c>
      <c r="H64" s="289">
        <v>58277000</v>
      </c>
      <c r="I64" s="289">
        <f>G64-H64</f>
        <v>2727000</v>
      </c>
      <c r="J64" s="289">
        <f>$F64*I64</f>
        <v>-2727000</v>
      </c>
      <c r="K64" s="817">
        <f>J64/1000000</f>
        <v>-2.7269999999999999</v>
      </c>
      <c r="L64" s="288">
        <v>3270000</v>
      </c>
      <c r="M64" s="289">
        <v>3268000</v>
      </c>
      <c r="N64" s="289">
        <f>L64-M64</f>
        <v>2000</v>
      </c>
      <c r="O64" s="289">
        <f>$F64*N64</f>
        <v>-2000</v>
      </c>
      <c r="P64" s="817">
        <f>O64/1000000</f>
        <v>-2E-3</v>
      </c>
      <c r="Q64" s="377"/>
    </row>
    <row r="65" spans="1:17" ht="15" customHeight="1">
      <c r="A65" s="236"/>
      <c r="B65" s="293" t="s">
        <v>357</v>
      </c>
      <c r="C65" s="284"/>
      <c r="D65" s="294"/>
      <c r="E65" s="277"/>
      <c r="F65" s="284"/>
      <c r="G65" s="288"/>
      <c r="H65" s="289"/>
      <c r="I65" s="289"/>
      <c r="J65" s="289"/>
      <c r="K65" s="817"/>
      <c r="L65" s="288"/>
      <c r="M65" s="289"/>
      <c r="N65" s="289"/>
      <c r="O65" s="289"/>
      <c r="P65" s="817"/>
      <c r="Q65" s="384"/>
    </row>
    <row r="66" spans="1:17" ht="15.75" customHeight="1">
      <c r="A66" s="236">
        <v>42</v>
      </c>
      <c r="B66" s="291" t="s">
        <v>14</v>
      </c>
      <c r="C66" s="284">
        <v>4864903</v>
      </c>
      <c r="D66" s="294" t="s">
        <v>12</v>
      </c>
      <c r="E66" s="277" t="s">
        <v>300</v>
      </c>
      <c r="F66" s="284">
        <v>-1000</v>
      </c>
      <c r="G66" s="288">
        <v>49753</v>
      </c>
      <c r="H66" s="289">
        <v>48147</v>
      </c>
      <c r="I66" s="289">
        <f>G66-H66</f>
        <v>1606</v>
      </c>
      <c r="J66" s="289">
        <f>$F66*I66</f>
        <v>-1606000</v>
      </c>
      <c r="K66" s="817">
        <f>J66/1000000</f>
        <v>-1.6060000000000001</v>
      </c>
      <c r="L66" s="288">
        <v>998006</v>
      </c>
      <c r="M66" s="289">
        <v>998002</v>
      </c>
      <c r="N66" s="289">
        <f>L66-M66</f>
        <v>4</v>
      </c>
      <c r="O66" s="289">
        <f>$F66*N66</f>
        <v>-4000</v>
      </c>
      <c r="P66" s="817">
        <f>O66/1000000</f>
        <v>-4.0000000000000001E-3</v>
      </c>
      <c r="Q66" s="377"/>
    </row>
    <row r="67" spans="1:17" s="410" customFormat="1" ht="23.25" customHeight="1">
      <c r="A67" s="800">
        <v>43</v>
      </c>
      <c r="B67" s="801" t="s">
        <v>15</v>
      </c>
      <c r="C67" s="397">
        <v>4864946</v>
      </c>
      <c r="D67" s="802" t="s">
        <v>12</v>
      </c>
      <c r="E67" s="803" t="s">
        <v>300</v>
      </c>
      <c r="F67" s="397">
        <v>-1000</v>
      </c>
      <c r="G67" s="804">
        <v>62121</v>
      </c>
      <c r="H67" s="805">
        <v>61821</v>
      </c>
      <c r="I67" s="805">
        <f>G67-H67</f>
        <v>300</v>
      </c>
      <c r="J67" s="805">
        <f>$F67*I67</f>
        <v>-300000</v>
      </c>
      <c r="K67" s="819">
        <f>J67/1000000</f>
        <v>-0.3</v>
      </c>
      <c r="L67" s="804">
        <v>899</v>
      </c>
      <c r="M67" s="805">
        <v>885</v>
      </c>
      <c r="N67" s="805">
        <f>L67-M67</f>
        <v>14</v>
      </c>
      <c r="O67" s="805">
        <f>$F67*N67</f>
        <v>-14000</v>
      </c>
      <c r="P67" s="819">
        <f>O67/1000000</f>
        <v>-1.4E-2</v>
      </c>
      <c r="Q67" s="806"/>
    </row>
    <row r="68" spans="1:17" ht="14.25" customHeight="1">
      <c r="A68" s="236"/>
      <c r="B68" s="293" t="s">
        <v>331</v>
      </c>
      <c r="C68" s="284"/>
      <c r="D68" s="294"/>
      <c r="E68" s="277"/>
      <c r="F68" s="284"/>
      <c r="G68" s="288"/>
      <c r="H68" s="289"/>
      <c r="I68" s="289"/>
      <c r="J68" s="289"/>
      <c r="K68" s="817"/>
      <c r="L68" s="288"/>
      <c r="M68" s="289"/>
      <c r="N68" s="289"/>
      <c r="O68" s="289"/>
      <c r="P68" s="817"/>
      <c r="Q68" s="380"/>
    </row>
    <row r="69" spans="1:17" ht="14.25" customHeight="1">
      <c r="A69" s="236"/>
      <c r="B69" s="293" t="s">
        <v>41</v>
      </c>
      <c r="C69" s="284"/>
      <c r="D69" s="294"/>
      <c r="E69" s="277"/>
      <c r="F69" s="284"/>
      <c r="G69" s="288"/>
      <c r="H69" s="289"/>
      <c r="I69" s="289"/>
      <c r="J69" s="289"/>
      <c r="K69" s="817"/>
      <c r="L69" s="288"/>
      <c r="M69" s="289"/>
      <c r="N69" s="289"/>
      <c r="O69" s="289"/>
      <c r="P69" s="817"/>
      <c r="Q69" s="380"/>
    </row>
    <row r="70" spans="1:17" s="406" customFormat="1" ht="15.75" thickBot="1">
      <c r="A70" s="488">
        <v>44</v>
      </c>
      <c r="B70" s="634" t="s">
        <v>42</v>
      </c>
      <c r="C70" s="587">
        <v>4864843</v>
      </c>
      <c r="D70" s="587" t="s">
        <v>12</v>
      </c>
      <c r="E70" s="587" t="s">
        <v>300</v>
      </c>
      <c r="F70" s="587">
        <v>1000</v>
      </c>
      <c r="G70" s="378">
        <v>992572</v>
      </c>
      <c r="H70" s="379">
        <v>993009</v>
      </c>
      <c r="I70" s="587">
        <f>G70-H70</f>
        <v>-437</v>
      </c>
      <c r="J70" s="587">
        <f>$F70*I70</f>
        <v>-437000</v>
      </c>
      <c r="K70" s="820">
        <f>J70/1000000</f>
        <v>-0.437</v>
      </c>
      <c r="L70" s="378">
        <v>24320</v>
      </c>
      <c r="M70" s="379">
        <v>24322</v>
      </c>
      <c r="N70" s="587">
        <f>L70-M70</f>
        <v>-2</v>
      </c>
      <c r="O70" s="587">
        <f>$F70*N70</f>
        <v>-2000</v>
      </c>
      <c r="P70" s="834">
        <f>O70/1000000</f>
        <v>-2E-3</v>
      </c>
      <c r="Q70" s="450"/>
    </row>
    <row r="71" spans="1:17" s="595" customFormat="1" ht="16.5" hidden="1" thickTop="1" thickBot="1">
      <c r="A71" s="557"/>
      <c r="B71" s="593"/>
      <c r="C71" s="594"/>
      <c r="D71" s="598"/>
      <c r="F71" s="594"/>
      <c r="G71" s="289" t="e">
        <v>#N/A</v>
      </c>
      <c r="H71" s="289" t="e">
        <v>#N/A</v>
      </c>
      <c r="I71" s="594"/>
      <c r="J71" s="594"/>
      <c r="K71" s="821"/>
      <c r="L71" s="289" t="e">
        <v>#N/A</v>
      </c>
      <c r="M71" s="289" t="e">
        <v>#N/A</v>
      </c>
      <c r="N71" s="594"/>
      <c r="O71" s="594"/>
      <c r="P71" s="821"/>
      <c r="Q71" s="599"/>
    </row>
    <row r="72" spans="1:17" ht="21.75" customHeight="1" thickTop="1" thickBot="1">
      <c r="A72" s="237"/>
      <c r="B72" s="393" t="s">
        <v>268</v>
      </c>
      <c r="C72" s="35"/>
      <c r="D72" s="295"/>
      <c r="E72" s="277"/>
      <c r="F72" s="35"/>
      <c r="G72" s="379"/>
      <c r="H72" s="379"/>
      <c r="I72" s="289"/>
      <c r="J72" s="289"/>
      <c r="K72" s="822"/>
      <c r="L72" s="379"/>
      <c r="M72" s="379"/>
      <c r="N72" s="289"/>
      <c r="O72" s="289"/>
      <c r="P72" s="822"/>
      <c r="Q72" s="439" t="str">
        <f>Q1</f>
        <v>DECEMBER-2023</v>
      </c>
    </row>
    <row r="73" spans="1:17" ht="15.95" customHeight="1" thickTop="1">
      <c r="A73" s="235"/>
      <c r="B73" s="290" t="s">
        <v>43</v>
      </c>
      <c r="C73" s="275"/>
      <c r="D73" s="296"/>
      <c r="E73" s="296"/>
      <c r="F73" s="275"/>
      <c r="G73" s="760"/>
      <c r="H73" s="440"/>
      <c r="I73" s="440"/>
      <c r="J73" s="440"/>
      <c r="K73" s="823"/>
      <c r="L73" s="440"/>
      <c r="M73" s="440"/>
      <c r="N73" s="440"/>
      <c r="O73" s="440"/>
      <c r="P73" s="823"/>
      <c r="Q73" s="441"/>
    </row>
    <row r="74" spans="1:17" ht="15.95" customHeight="1">
      <c r="A74" s="236">
        <v>45</v>
      </c>
      <c r="B74" s="407" t="s">
        <v>76</v>
      </c>
      <c r="C74" s="284">
        <v>4902578</v>
      </c>
      <c r="D74" s="295" t="s">
        <v>12</v>
      </c>
      <c r="E74" s="277" t="s">
        <v>300</v>
      </c>
      <c r="F74" s="284">
        <v>300</v>
      </c>
      <c r="G74" s="288">
        <v>998507</v>
      </c>
      <c r="H74" s="289">
        <v>998507</v>
      </c>
      <c r="I74" s="289">
        <f>G74-H74</f>
        <v>0</v>
      </c>
      <c r="J74" s="289">
        <f>$F74*I74</f>
        <v>0</v>
      </c>
      <c r="K74" s="817">
        <f>J74/1000000</f>
        <v>0</v>
      </c>
      <c r="L74" s="288">
        <v>999767</v>
      </c>
      <c r="M74" s="289">
        <v>999767</v>
      </c>
      <c r="N74" s="289">
        <f>L74-M74</f>
        <v>0</v>
      </c>
      <c r="O74" s="289">
        <f>$F74*N74</f>
        <v>0</v>
      </c>
      <c r="P74" s="817">
        <f>O74/1000000</f>
        <v>0</v>
      </c>
      <c r="Q74" s="380"/>
    </row>
    <row r="75" spans="1:17" ht="15.95" customHeight="1">
      <c r="A75" s="236"/>
      <c r="B75" s="292" t="s">
        <v>48</v>
      </c>
      <c r="C75" s="284"/>
      <c r="D75" s="295"/>
      <c r="E75" s="295"/>
      <c r="F75" s="284"/>
      <c r="G75" s="288"/>
      <c r="H75" s="289"/>
      <c r="I75" s="289"/>
      <c r="J75" s="289"/>
      <c r="K75" s="817"/>
      <c r="L75" s="288"/>
      <c r="M75" s="289"/>
      <c r="N75" s="289"/>
      <c r="O75" s="289"/>
      <c r="P75" s="817"/>
      <c r="Q75" s="380"/>
    </row>
    <row r="76" spans="1:17" ht="15.95" customHeight="1">
      <c r="A76" s="236">
        <v>46</v>
      </c>
      <c r="B76" s="291" t="s">
        <v>49</v>
      </c>
      <c r="C76" s="284">
        <v>4865065</v>
      </c>
      <c r="D76" s="294" t="s">
        <v>12</v>
      </c>
      <c r="E76" s="277" t="s">
        <v>300</v>
      </c>
      <c r="F76" s="284">
        <v>266.67</v>
      </c>
      <c r="G76" s="288">
        <v>0</v>
      </c>
      <c r="H76" s="289">
        <v>0</v>
      </c>
      <c r="I76" s="289">
        <f>G76-H76</f>
        <v>0</v>
      </c>
      <c r="J76" s="289">
        <f>$F76*I76</f>
        <v>0</v>
      </c>
      <c r="K76" s="817">
        <f>J76/1000000</f>
        <v>0</v>
      </c>
      <c r="L76" s="288">
        <v>999995</v>
      </c>
      <c r="M76" s="289">
        <v>999995</v>
      </c>
      <c r="N76" s="289">
        <f>L76-M76</f>
        <v>0</v>
      </c>
      <c r="O76" s="289">
        <f>$F76*N76</f>
        <v>0</v>
      </c>
      <c r="P76" s="817">
        <f>O76/1000000</f>
        <v>0</v>
      </c>
      <c r="Q76" s="798"/>
    </row>
    <row r="77" spans="1:17" ht="15.95" customHeight="1">
      <c r="A77" s="236">
        <v>47</v>
      </c>
      <c r="B77" s="291" t="s">
        <v>50</v>
      </c>
      <c r="C77" s="284">
        <v>4902541</v>
      </c>
      <c r="D77" s="294" t="s">
        <v>12</v>
      </c>
      <c r="E77" s="277" t="s">
        <v>300</v>
      </c>
      <c r="F77" s="284">
        <v>100</v>
      </c>
      <c r="G77" s="288">
        <v>999482</v>
      </c>
      <c r="H77" s="289">
        <v>999482</v>
      </c>
      <c r="I77" s="289">
        <f>G77-H77</f>
        <v>0</v>
      </c>
      <c r="J77" s="289">
        <f>$F77*I77</f>
        <v>0</v>
      </c>
      <c r="K77" s="817">
        <f>J77/1000000</f>
        <v>0</v>
      </c>
      <c r="L77" s="288">
        <v>999486</v>
      </c>
      <c r="M77" s="289">
        <v>999486</v>
      </c>
      <c r="N77" s="289">
        <f>L77-M77</f>
        <v>0</v>
      </c>
      <c r="O77" s="289">
        <f>$F77*N77</f>
        <v>0</v>
      </c>
      <c r="P77" s="817">
        <f>O77/1000000</f>
        <v>0</v>
      </c>
      <c r="Q77" s="380"/>
    </row>
    <row r="78" spans="1:17" ht="15.95" customHeight="1">
      <c r="A78" s="236">
        <v>48</v>
      </c>
      <c r="B78" s="291" t="s">
        <v>51</v>
      </c>
      <c r="C78" s="284">
        <v>4902539</v>
      </c>
      <c r="D78" s="294" t="s">
        <v>12</v>
      </c>
      <c r="E78" s="277" t="s">
        <v>300</v>
      </c>
      <c r="F78" s="284">
        <v>100</v>
      </c>
      <c r="G78" s="288">
        <v>3142</v>
      </c>
      <c r="H78" s="289">
        <v>3156</v>
      </c>
      <c r="I78" s="289">
        <f>G78-H78</f>
        <v>-14</v>
      </c>
      <c r="J78" s="289">
        <f>$F78*I78</f>
        <v>-1400</v>
      </c>
      <c r="K78" s="817">
        <f>J78/1000000</f>
        <v>-1.4E-3</v>
      </c>
      <c r="L78" s="288">
        <v>35682</v>
      </c>
      <c r="M78" s="289">
        <v>35655</v>
      </c>
      <c r="N78" s="289">
        <f>L78-M78</f>
        <v>27</v>
      </c>
      <c r="O78" s="289">
        <f>$F78*N78</f>
        <v>2700</v>
      </c>
      <c r="P78" s="817">
        <f>O78/1000000</f>
        <v>2.7000000000000001E-3</v>
      </c>
      <c r="Q78" s="380"/>
    </row>
    <row r="79" spans="1:17" ht="15.95" customHeight="1">
      <c r="A79" s="236"/>
      <c r="B79" s="292" t="s">
        <v>52</v>
      </c>
      <c r="C79" s="284"/>
      <c r="D79" s="295"/>
      <c r="E79" s="295"/>
      <c r="F79" s="284"/>
      <c r="G79" s="288"/>
      <c r="H79" s="289"/>
      <c r="I79" s="289"/>
      <c r="J79" s="289"/>
      <c r="K79" s="817"/>
      <c r="L79" s="288"/>
      <c r="M79" s="289"/>
      <c r="N79" s="289"/>
      <c r="O79" s="289"/>
      <c r="P79" s="817"/>
      <c r="Q79" s="380"/>
    </row>
    <row r="80" spans="1:17" ht="15.95" customHeight="1">
      <c r="A80" s="236">
        <v>49</v>
      </c>
      <c r="B80" s="291" t="s">
        <v>53</v>
      </c>
      <c r="C80" s="284">
        <v>4902591</v>
      </c>
      <c r="D80" s="294" t="s">
        <v>12</v>
      </c>
      <c r="E80" s="277" t="s">
        <v>300</v>
      </c>
      <c r="F80" s="284">
        <v>1333</v>
      </c>
      <c r="G80" s="288">
        <v>746</v>
      </c>
      <c r="H80" s="289">
        <v>746</v>
      </c>
      <c r="I80" s="289">
        <f t="shared" ref="I80:I85" si="12">G80-H80</f>
        <v>0</v>
      </c>
      <c r="J80" s="289">
        <f t="shared" ref="J80:J85" si="13">$F80*I80</f>
        <v>0</v>
      </c>
      <c r="K80" s="817">
        <f t="shared" ref="K80:K85" si="14">J80/1000000</f>
        <v>0</v>
      </c>
      <c r="L80" s="288">
        <v>623</v>
      </c>
      <c r="M80" s="289">
        <v>634</v>
      </c>
      <c r="N80" s="289">
        <f t="shared" ref="N80:N85" si="15">L80-M80</f>
        <v>-11</v>
      </c>
      <c r="O80" s="289">
        <f t="shared" ref="O80:O85" si="16">$F80*N80</f>
        <v>-14663</v>
      </c>
      <c r="P80" s="817">
        <f t="shared" ref="P80:P85" si="17">O80/1000000</f>
        <v>-1.4663000000000001E-2</v>
      </c>
      <c r="Q80" s="380"/>
    </row>
    <row r="81" spans="1:17" ht="15.95" customHeight="1">
      <c r="A81" s="236">
        <v>50</v>
      </c>
      <c r="B81" s="291" t="s">
        <v>54</v>
      </c>
      <c r="C81" s="284">
        <v>4902528</v>
      </c>
      <c r="D81" s="294" t="s">
        <v>12</v>
      </c>
      <c r="E81" s="277" t="s">
        <v>300</v>
      </c>
      <c r="F81" s="284">
        <v>100</v>
      </c>
      <c r="G81" s="288">
        <v>298</v>
      </c>
      <c r="H81" s="289">
        <v>298</v>
      </c>
      <c r="I81" s="289">
        <f>G81-H81</f>
        <v>0</v>
      </c>
      <c r="J81" s="289">
        <f>$F81*I81</f>
        <v>0</v>
      </c>
      <c r="K81" s="817">
        <f>J81/1000000</f>
        <v>0</v>
      </c>
      <c r="L81" s="288">
        <v>4664</v>
      </c>
      <c r="M81" s="289">
        <v>4664</v>
      </c>
      <c r="N81" s="289">
        <f>L81-M81</f>
        <v>0</v>
      </c>
      <c r="O81" s="289">
        <f>$F81*N81</f>
        <v>0</v>
      </c>
      <c r="P81" s="817">
        <f>O81/1000000</f>
        <v>0</v>
      </c>
      <c r="Q81" s="380"/>
    </row>
    <row r="82" spans="1:17" ht="15.95" customHeight="1">
      <c r="A82" s="236">
        <v>51</v>
      </c>
      <c r="B82" s="291" t="s">
        <v>55</v>
      </c>
      <c r="C82" s="284">
        <v>4902523</v>
      </c>
      <c r="D82" s="294" t="s">
        <v>12</v>
      </c>
      <c r="E82" s="277" t="s">
        <v>300</v>
      </c>
      <c r="F82" s="284">
        <v>100</v>
      </c>
      <c r="G82" s="288">
        <v>999815</v>
      </c>
      <c r="H82" s="289">
        <v>999815</v>
      </c>
      <c r="I82" s="289">
        <f t="shared" si="12"/>
        <v>0</v>
      </c>
      <c r="J82" s="289">
        <f t="shared" si="13"/>
        <v>0</v>
      </c>
      <c r="K82" s="817">
        <f t="shared" si="14"/>
        <v>0</v>
      </c>
      <c r="L82" s="288">
        <v>999943</v>
      </c>
      <c r="M82" s="289">
        <v>999943</v>
      </c>
      <c r="N82" s="289">
        <f t="shared" si="15"/>
        <v>0</v>
      </c>
      <c r="O82" s="289">
        <f t="shared" si="16"/>
        <v>0</v>
      </c>
      <c r="P82" s="817">
        <f t="shared" si="17"/>
        <v>0</v>
      </c>
      <c r="Q82" s="380"/>
    </row>
    <row r="83" spans="1:17" ht="15.95" customHeight="1">
      <c r="A83" s="236">
        <v>52</v>
      </c>
      <c r="B83" s="291" t="s">
        <v>56</v>
      </c>
      <c r="C83" s="284">
        <v>4865093</v>
      </c>
      <c r="D83" s="294" t="s">
        <v>12</v>
      </c>
      <c r="E83" s="277" t="s">
        <v>300</v>
      </c>
      <c r="F83" s="284">
        <v>100</v>
      </c>
      <c r="G83" s="288">
        <v>0</v>
      </c>
      <c r="H83" s="289">
        <v>0</v>
      </c>
      <c r="I83" s="289">
        <f>G83-H83</f>
        <v>0</v>
      </c>
      <c r="J83" s="289">
        <f>$F83*I83</f>
        <v>0</v>
      </c>
      <c r="K83" s="817">
        <f>J83/1000000</f>
        <v>0</v>
      </c>
      <c r="L83" s="288">
        <v>0</v>
      </c>
      <c r="M83" s="289">
        <v>0</v>
      </c>
      <c r="N83" s="289">
        <f>L83-M83</f>
        <v>0</v>
      </c>
      <c r="O83" s="289">
        <f>$F83*N83</f>
        <v>0</v>
      </c>
      <c r="P83" s="817">
        <f>O83/1000000</f>
        <v>0</v>
      </c>
      <c r="Q83" s="380"/>
    </row>
    <row r="84" spans="1:17" ht="15.95" customHeight="1">
      <c r="A84" s="236">
        <v>53</v>
      </c>
      <c r="B84" s="291" t="s">
        <v>57</v>
      </c>
      <c r="C84" s="284">
        <v>4902548</v>
      </c>
      <c r="D84" s="294" t="s">
        <v>12</v>
      </c>
      <c r="E84" s="277" t="s">
        <v>300</v>
      </c>
      <c r="F84" s="761">
        <v>100</v>
      </c>
      <c r="G84" s="288">
        <v>0</v>
      </c>
      <c r="H84" s="289">
        <v>0</v>
      </c>
      <c r="I84" s="289">
        <f t="shared" si="12"/>
        <v>0</v>
      </c>
      <c r="J84" s="289">
        <f t="shared" si="13"/>
        <v>0</v>
      </c>
      <c r="K84" s="817">
        <f t="shared" si="14"/>
        <v>0</v>
      </c>
      <c r="L84" s="288">
        <v>0</v>
      </c>
      <c r="M84" s="289">
        <v>0</v>
      </c>
      <c r="N84" s="289">
        <f t="shared" si="15"/>
        <v>0</v>
      </c>
      <c r="O84" s="289">
        <f t="shared" si="16"/>
        <v>0</v>
      </c>
      <c r="P84" s="817">
        <f t="shared" si="17"/>
        <v>0</v>
      </c>
      <c r="Q84" s="401"/>
    </row>
    <row r="85" spans="1:17" ht="15.95" customHeight="1">
      <c r="A85" s="236">
        <v>54</v>
      </c>
      <c r="B85" s="291" t="s">
        <v>58</v>
      </c>
      <c r="C85" s="284">
        <v>4902564</v>
      </c>
      <c r="D85" s="294" t="s">
        <v>12</v>
      </c>
      <c r="E85" s="277" t="s">
        <v>300</v>
      </c>
      <c r="F85" s="284">
        <v>100</v>
      </c>
      <c r="G85" s="288">
        <v>1616</v>
      </c>
      <c r="H85" s="289">
        <v>1616</v>
      </c>
      <c r="I85" s="289">
        <f t="shared" si="12"/>
        <v>0</v>
      </c>
      <c r="J85" s="289">
        <f t="shared" si="13"/>
        <v>0</v>
      </c>
      <c r="K85" s="817">
        <f t="shared" si="14"/>
        <v>0</v>
      </c>
      <c r="L85" s="288">
        <v>12801</v>
      </c>
      <c r="M85" s="289">
        <v>12625</v>
      </c>
      <c r="N85" s="289">
        <f t="shared" si="15"/>
        <v>176</v>
      </c>
      <c r="O85" s="289">
        <f t="shared" si="16"/>
        <v>17600</v>
      </c>
      <c r="P85" s="817">
        <f t="shared" si="17"/>
        <v>1.7600000000000001E-2</v>
      </c>
      <c r="Q85" s="388"/>
    </row>
    <row r="86" spans="1:17" ht="15.95" customHeight="1">
      <c r="A86" s="236"/>
      <c r="B86" s="292" t="s">
        <v>60</v>
      </c>
      <c r="C86" s="284"/>
      <c r="D86" s="295"/>
      <c r="E86" s="295"/>
      <c r="F86" s="284"/>
      <c r="G86" s="288"/>
      <c r="H86" s="289"/>
      <c r="I86" s="289"/>
      <c r="J86" s="289"/>
      <c r="K86" s="817"/>
      <c r="L86" s="288"/>
      <c r="M86" s="289"/>
      <c r="N86" s="289"/>
      <c r="O86" s="289"/>
      <c r="P86" s="817"/>
      <c r="Q86" s="380"/>
    </row>
    <row r="87" spans="1:17" ht="15.95" customHeight="1">
      <c r="A87" s="236">
        <v>55</v>
      </c>
      <c r="B87" s="291" t="s">
        <v>61</v>
      </c>
      <c r="C87" s="284">
        <v>4902519</v>
      </c>
      <c r="D87" s="294" t="s">
        <v>12</v>
      </c>
      <c r="E87" s="277" t="s">
        <v>300</v>
      </c>
      <c r="F87" s="284">
        <v>500</v>
      </c>
      <c r="G87" s="288">
        <v>0</v>
      </c>
      <c r="H87" s="289">
        <v>0</v>
      </c>
      <c r="I87" s="289">
        <f>G87-H87</f>
        <v>0</v>
      </c>
      <c r="J87" s="289">
        <f>$F87*I87</f>
        <v>0</v>
      </c>
      <c r="K87" s="817">
        <f>J87/1000000</f>
        <v>0</v>
      </c>
      <c r="L87" s="288">
        <v>0</v>
      </c>
      <c r="M87" s="289">
        <v>0</v>
      </c>
      <c r="N87" s="289">
        <f>L87-M87</f>
        <v>0</v>
      </c>
      <c r="O87" s="289">
        <f>$F87*N87</f>
        <v>0</v>
      </c>
      <c r="P87" s="817">
        <f>O87/1000000</f>
        <v>0</v>
      </c>
      <c r="Q87" s="380"/>
    </row>
    <row r="88" spans="1:17" ht="15.95" customHeight="1">
      <c r="A88" s="236">
        <v>56</v>
      </c>
      <c r="B88" s="291" t="s">
        <v>62</v>
      </c>
      <c r="C88" s="284">
        <v>4902579</v>
      </c>
      <c r="D88" s="294" t="s">
        <v>12</v>
      </c>
      <c r="E88" s="277" t="s">
        <v>300</v>
      </c>
      <c r="F88" s="284">
        <v>500</v>
      </c>
      <c r="G88" s="288">
        <v>999859</v>
      </c>
      <c r="H88" s="289">
        <v>999859</v>
      </c>
      <c r="I88" s="289">
        <f>G88-H88</f>
        <v>0</v>
      </c>
      <c r="J88" s="289">
        <f>$F88*I88</f>
        <v>0</v>
      </c>
      <c r="K88" s="817">
        <f>J88/1000000</f>
        <v>0</v>
      </c>
      <c r="L88" s="288">
        <v>2518</v>
      </c>
      <c r="M88" s="289">
        <v>2500</v>
      </c>
      <c r="N88" s="289">
        <f>L88-M88</f>
        <v>18</v>
      </c>
      <c r="O88" s="289">
        <f>$F88*N88</f>
        <v>9000</v>
      </c>
      <c r="P88" s="817">
        <f>O88/1000000</f>
        <v>8.9999999999999993E-3</v>
      </c>
      <c r="Q88" s="380"/>
    </row>
    <row r="89" spans="1:17" ht="15.95" customHeight="1">
      <c r="A89" s="236">
        <v>57</v>
      </c>
      <c r="B89" s="291" t="s">
        <v>63</v>
      </c>
      <c r="C89" s="284">
        <v>4865089</v>
      </c>
      <c r="D89" s="294" t="s">
        <v>12</v>
      </c>
      <c r="E89" s="277" t="s">
        <v>300</v>
      </c>
      <c r="F89" s="761">
        <v>500</v>
      </c>
      <c r="G89" s="288">
        <v>999982</v>
      </c>
      <c r="H89" s="289">
        <v>999982</v>
      </c>
      <c r="I89" s="289">
        <f>G89-H89</f>
        <v>0</v>
      </c>
      <c r="J89" s="289">
        <f>$F89*I89</f>
        <v>0</v>
      </c>
      <c r="K89" s="817">
        <f>J89/1000000</f>
        <v>0</v>
      </c>
      <c r="L89" s="288">
        <v>999981</v>
      </c>
      <c r="M89" s="289">
        <v>1000007</v>
      </c>
      <c r="N89" s="289">
        <f>L89-M89</f>
        <v>-26</v>
      </c>
      <c r="O89" s="289">
        <f>$F89*N89</f>
        <v>-13000</v>
      </c>
      <c r="P89" s="817">
        <f>O89/1000000</f>
        <v>-1.2999999999999999E-2</v>
      </c>
      <c r="Q89" s="380"/>
    </row>
    <row r="90" spans="1:17" ht="15.95" customHeight="1">
      <c r="A90" s="236">
        <v>58</v>
      </c>
      <c r="B90" s="291" t="s">
        <v>64</v>
      </c>
      <c r="C90" s="284">
        <v>4865090</v>
      </c>
      <c r="D90" s="294" t="s">
        <v>12</v>
      </c>
      <c r="E90" s="277" t="s">
        <v>300</v>
      </c>
      <c r="F90" s="761">
        <v>500</v>
      </c>
      <c r="G90" s="288">
        <v>1202</v>
      </c>
      <c r="H90" s="289">
        <v>1202</v>
      </c>
      <c r="I90" s="289">
        <f>G90-H90</f>
        <v>0</v>
      </c>
      <c r="J90" s="289">
        <f>$F90*I90</f>
        <v>0</v>
      </c>
      <c r="K90" s="817">
        <f>J90/1000000</f>
        <v>0</v>
      </c>
      <c r="L90" s="288">
        <v>1671</v>
      </c>
      <c r="M90" s="289">
        <v>1703</v>
      </c>
      <c r="N90" s="289">
        <f>L90-M90</f>
        <v>-32</v>
      </c>
      <c r="O90" s="289">
        <f>$F90*N90</f>
        <v>-16000</v>
      </c>
      <c r="P90" s="817">
        <f>O90/1000000</f>
        <v>-1.6E-2</v>
      </c>
      <c r="Q90" s="380"/>
    </row>
    <row r="91" spans="1:17" ht="15.95" customHeight="1">
      <c r="A91" s="548"/>
      <c r="B91" s="292" t="s">
        <v>66</v>
      </c>
      <c r="C91" s="284"/>
      <c r="D91" s="295"/>
      <c r="E91" s="295"/>
      <c r="F91" s="284"/>
      <c r="G91" s="288"/>
      <c r="H91" s="289"/>
      <c r="I91" s="289"/>
      <c r="J91" s="289"/>
      <c r="K91" s="817"/>
      <c r="L91" s="288"/>
      <c r="M91" s="289"/>
      <c r="N91" s="289"/>
      <c r="O91" s="289"/>
      <c r="P91" s="817"/>
      <c r="Q91" s="380"/>
    </row>
    <row r="92" spans="1:17" ht="15.95" customHeight="1">
      <c r="A92" s="236">
        <v>59</v>
      </c>
      <c r="B92" s="291" t="s">
        <v>59</v>
      </c>
      <c r="C92" s="284">
        <v>4902568</v>
      </c>
      <c r="D92" s="294" t="s">
        <v>12</v>
      </c>
      <c r="E92" s="277" t="s">
        <v>300</v>
      </c>
      <c r="F92" s="284">
        <v>100</v>
      </c>
      <c r="G92" s="288">
        <v>992518</v>
      </c>
      <c r="H92" s="289">
        <v>992598</v>
      </c>
      <c r="I92" s="289">
        <f>G92-H92</f>
        <v>-80</v>
      </c>
      <c r="J92" s="289">
        <f>$F92*I92</f>
        <v>-8000</v>
      </c>
      <c r="K92" s="817">
        <f>J92/1000000</f>
        <v>-8.0000000000000002E-3</v>
      </c>
      <c r="L92" s="288">
        <v>3868</v>
      </c>
      <c r="M92" s="289">
        <v>3862</v>
      </c>
      <c r="N92" s="289">
        <f>L92-M92</f>
        <v>6</v>
      </c>
      <c r="O92" s="289">
        <f>$F92*N92</f>
        <v>600</v>
      </c>
      <c r="P92" s="817">
        <f>O92/1000000</f>
        <v>5.9999999999999995E-4</v>
      </c>
      <c r="Q92" s="388"/>
    </row>
    <row r="93" spans="1:17" ht="15.95" customHeight="1">
      <c r="A93" s="548"/>
      <c r="B93" s="292" t="s">
        <v>67</v>
      </c>
      <c r="C93" s="284"/>
      <c r="D93" s="295"/>
      <c r="E93" s="295"/>
      <c r="F93" s="284"/>
      <c r="G93" s="288"/>
      <c r="H93" s="289"/>
      <c r="I93" s="289"/>
      <c r="J93" s="289"/>
      <c r="K93" s="817"/>
      <c r="L93" s="288"/>
      <c r="M93" s="289"/>
      <c r="N93" s="289"/>
      <c r="O93" s="289"/>
      <c r="P93" s="817"/>
      <c r="Q93" s="380"/>
    </row>
    <row r="94" spans="1:17" ht="15.75" customHeight="1">
      <c r="A94" s="236">
        <v>60</v>
      </c>
      <c r="B94" s="291" t="s">
        <v>68</v>
      </c>
      <c r="C94" s="284">
        <v>4902599</v>
      </c>
      <c r="D94" s="294" t="s">
        <v>12</v>
      </c>
      <c r="E94" s="277" t="s">
        <v>300</v>
      </c>
      <c r="F94" s="761">
        <v>1333.33</v>
      </c>
      <c r="G94" s="288">
        <v>33</v>
      </c>
      <c r="H94" s="289">
        <v>33</v>
      </c>
      <c r="I94" s="289">
        <f>G94-H94</f>
        <v>0</v>
      </c>
      <c r="J94" s="289">
        <f>$F94*I94</f>
        <v>0</v>
      </c>
      <c r="K94" s="817">
        <f>J94/1000000</f>
        <v>0</v>
      </c>
      <c r="L94" s="288">
        <v>90</v>
      </c>
      <c r="M94" s="289">
        <v>86</v>
      </c>
      <c r="N94" s="289">
        <f>L94-M94</f>
        <v>4</v>
      </c>
      <c r="O94" s="289">
        <f>$F94*N94</f>
        <v>5333.32</v>
      </c>
      <c r="P94" s="817">
        <f>O94/1000000</f>
        <v>5.3333199999999999E-3</v>
      </c>
      <c r="Q94" s="380"/>
    </row>
    <row r="95" spans="1:17" ht="15.95" customHeight="1">
      <c r="A95" s="236">
        <v>61</v>
      </c>
      <c r="B95" s="291" t="s">
        <v>69</v>
      </c>
      <c r="C95" s="284">
        <v>4865082</v>
      </c>
      <c r="D95" s="294" t="s">
        <v>12</v>
      </c>
      <c r="E95" s="277" t="s">
        <v>300</v>
      </c>
      <c r="F95" s="284">
        <v>133.33000000000001</v>
      </c>
      <c r="G95" s="288">
        <v>9</v>
      </c>
      <c r="H95" s="289">
        <v>6</v>
      </c>
      <c r="I95" s="289">
        <f>G95-H95</f>
        <v>3</v>
      </c>
      <c r="J95" s="289">
        <f>$F95*I95</f>
        <v>399.99</v>
      </c>
      <c r="K95" s="817">
        <f>J95/1000000</f>
        <v>3.9999000000000002E-4</v>
      </c>
      <c r="L95" s="288">
        <v>111</v>
      </c>
      <c r="M95" s="289">
        <v>0</v>
      </c>
      <c r="N95" s="289">
        <f>L95-M95</f>
        <v>111</v>
      </c>
      <c r="O95" s="289">
        <f>$F95*N95</f>
        <v>14799.630000000001</v>
      </c>
      <c r="P95" s="817">
        <f>O95/1000000</f>
        <v>1.4799630000000001E-2</v>
      </c>
      <c r="Q95" s="380"/>
    </row>
    <row r="96" spans="1:17" ht="15.95" customHeight="1">
      <c r="A96" s="236">
        <v>62</v>
      </c>
      <c r="B96" s="291" t="s">
        <v>70</v>
      </c>
      <c r="C96" s="284">
        <v>4902577</v>
      </c>
      <c r="D96" s="294" t="s">
        <v>12</v>
      </c>
      <c r="E96" s="277" t="s">
        <v>300</v>
      </c>
      <c r="F96" s="284">
        <v>100</v>
      </c>
      <c r="G96" s="288">
        <v>2752</v>
      </c>
      <c r="H96" s="289">
        <v>2735</v>
      </c>
      <c r="I96" s="289">
        <f>G96-H96</f>
        <v>17</v>
      </c>
      <c r="J96" s="289">
        <f>$F96*I96</f>
        <v>1700</v>
      </c>
      <c r="K96" s="817">
        <f>J96/1000000</f>
        <v>1.6999999999999999E-3</v>
      </c>
      <c r="L96" s="288">
        <v>362</v>
      </c>
      <c r="M96" s="289">
        <v>238</v>
      </c>
      <c r="N96" s="289">
        <f>L96-M96</f>
        <v>124</v>
      </c>
      <c r="O96" s="289">
        <f>$F96*N96</f>
        <v>12400</v>
      </c>
      <c r="P96" s="817">
        <f>O96/1000000</f>
        <v>1.24E-2</v>
      </c>
      <c r="Q96" s="388"/>
    </row>
    <row r="97" spans="1:17" ht="15.95" customHeight="1">
      <c r="A97" s="236"/>
      <c r="B97" s="292" t="s">
        <v>30</v>
      </c>
      <c r="C97" s="284"/>
      <c r="D97" s="295"/>
      <c r="E97" s="295"/>
      <c r="F97" s="284"/>
      <c r="G97" s="288"/>
      <c r="H97" s="289"/>
      <c r="I97" s="289"/>
      <c r="J97" s="289"/>
      <c r="K97" s="817"/>
      <c r="L97" s="288"/>
      <c r="M97" s="289"/>
      <c r="N97" s="289"/>
      <c r="O97" s="289"/>
      <c r="P97" s="817"/>
      <c r="Q97" s="380"/>
    </row>
    <row r="98" spans="1:17" ht="15.95" customHeight="1">
      <c r="A98" s="236">
        <v>63</v>
      </c>
      <c r="B98" s="291" t="s">
        <v>65</v>
      </c>
      <c r="C98" s="284">
        <v>4864797</v>
      </c>
      <c r="D98" s="294" t="s">
        <v>12</v>
      </c>
      <c r="E98" s="277" t="s">
        <v>300</v>
      </c>
      <c r="F98" s="284">
        <v>100</v>
      </c>
      <c r="G98" s="288">
        <v>60389</v>
      </c>
      <c r="H98" s="289">
        <v>60625</v>
      </c>
      <c r="I98" s="289">
        <f>G98-H98</f>
        <v>-236</v>
      </c>
      <c r="J98" s="289">
        <f>$F98*I98</f>
        <v>-23600</v>
      </c>
      <c r="K98" s="817">
        <f>J98/1000000</f>
        <v>-2.3599999999999999E-2</v>
      </c>
      <c r="L98" s="288">
        <v>2644</v>
      </c>
      <c r="M98" s="289">
        <v>2652</v>
      </c>
      <c r="N98" s="289">
        <f>L98-M98</f>
        <v>-8</v>
      </c>
      <c r="O98" s="289">
        <f>$F98*N98</f>
        <v>-800</v>
      </c>
      <c r="P98" s="817">
        <f>O98/1000000</f>
        <v>-8.0000000000000004E-4</v>
      </c>
      <c r="Q98" s="380"/>
    </row>
    <row r="99" spans="1:17" ht="15.95" customHeight="1">
      <c r="A99" s="274">
        <v>64</v>
      </c>
      <c r="B99" s="291" t="s">
        <v>215</v>
      </c>
      <c r="C99" s="284">
        <v>4865074</v>
      </c>
      <c r="D99" s="294" t="s">
        <v>12</v>
      </c>
      <c r="E99" s="277" t="s">
        <v>300</v>
      </c>
      <c r="F99" s="284">
        <v>133.33000000000001</v>
      </c>
      <c r="G99" s="288">
        <v>431</v>
      </c>
      <c r="H99" s="289">
        <v>432</v>
      </c>
      <c r="I99" s="289">
        <f>G99-H99</f>
        <v>-1</v>
      </c>
      <c r="J99" s="289">
        <f>$F99*I99</f>
        <v>-133.33000000000001</v>
      </c>
      <c r="K99" s="817">
        <f>J99/1000000</f>
        <v>-1.3333E-4</v>
      </c>
      <c r="L99" s="288">
        <v>1199</v>
      </c>
      <c r="M99" s="289">
        <v>1215</v>
      </c>
      <c r="N99" s="289">
        <f>L99-M99</f>
        <v>-16</v>
      </c>
      <c r="O99" s="289">
        <f>$F99*N99</f>
        <v>-2133.2800000000002</v>
      </c>
      <c r="P99" s="817">
        <f>O99/1000000</f>
        <v>-2.13328E-3</v>
      </c>
      <c r="Q99" s="380"/>
    </row>
    <row r="100" spans="1:17" ht="15.95" customHeight="1">
      <c r="A100" s="274">
        <v>65</v>
      </c>
      <c r="B100" s="291" t="s">
        <v>75</v>
      </c>
      <c r="C100" s="284">
        <v>4902585</v>
      </c>
      <c r="D100" s="294" t="s">
        <v>12</v>
      </c>
      <c r="E100" s="277" t="s">
        <v>300</v>
      </c>
      <c r="F100" s="284">
        <v>-400</v>
      </c>
      <c r="G100" s="288">
        <v>999998</v>
      </c>
      <c r="H100" s="289">
        <v>999998</v>
      </c>
      <c r="I100" s="289">
        <f>G100-H100</f>
        <v>0</v>
      </c>
      <c r="J100" s="289">
        <f>$F100*I100</f>
        <v>0</v>
      </c>
      <c r="K100" s="817">
        <f>J100/1000000</f>
        <v>0</v>
      </c>
      <c r="L100" s="288">
        <v>10</v>
      </c>
      <c r="M100" s="289">
        <v>10</v>
      </c>
      <c r="N100" s="289">
        <f>L100-M100</f>
        <v>0</v>
      </c>
      <c r="O100" s="289">
        <f>$F100*N100</f>
        <v>0</v>
      </c>
      <c r="P100" s="817">
        <f>O100/1000000</f>
        <v>0</v>
      </c>
      <c r="Q100" s="542"/>
    </row>
    <row r="101" spans="1:17" ht="15.95" customHeight="1">
      <c r="A101" s="548"/>
      <c r="B101" s="292" t="s">
        <v>71</v>
      </c>
      <c r="C101" s="284"/>
      <c r="D101" s="294"/>
      <c r="E101" s="294"/>
      <c r="F101" s="284"/>
      <c r="G101" s="288"/>
      <c r="H101" s="289"/>
      <c r="I101" s="289"/>
      <c r="J101" s="289"/>
      <c r="K101" s="817"/>
      <c r="L101" s="288"/>
      <c r="M101" s="289"/>
      <c r="N101" s="289"/>
      <c r="O101" s="289"/>
      <c r="P101" s="817"/>
      <c r="Q101" s="542"/>
    </row>
    <row r="102" spans="1:17" ht="16.5">
      <c r="A102" s="274">
        <v>66</v>
      </c>
      <c r="B102" s="600" t="s">
        <v>72</v>
      </c>
      <c r="C102" s="284">
        <v>4902529</v>
      </c>
      <c r="D102" s="294" t="s">
        <v>12</v>
      </c>
      <c r="E102" s="277" t="s">
        <v>300</v>
      </c>
      <c r="F102" s="284">
        <v>-400</v>
      </c>
      <c r="G102" s="288">
        <v>999999</v>
      </c>
      <c r="H102" s="289">
        <v>999999</v>
      </c>
      <c r="I102" s="289">
        <f>G102-H102</f>
        <v>0</v>
      </c>
      <c r="J102" s="289">
        <f>$F102*I102</f>
        <v>0</v>
      </c>
      <c r="K102" s="817">
        <f>J102/1000000</f>
        <v>0</v>
      </c>
      <c r="L102" s="288">
        <v>999999</v>
      </c>
      <c r="M102" s="289">
        <v>999999</v>
      </c>
      <c r="N102" s="289">
        <f>L102-M102</f>
        <v>0</v>
      </c>
      <c r="O102" s="289">
        <f>$F102*N102</f>
        <v>0</v>
      </c>
      <c r="P102" s="817">
        <f>O102/1000000</f>
        <v>0</v>
      </c>
      <c r="Q102" s="730"/>
    </row>
    <row r="103" spans="1:17" ht="16.5">
      <c r="A103" s="274">
        <v>67</v>
      </c>
      <c r="B103" s="600" t="s">
        <v>73</v>
      </c>
      <c r="C103" s="284">
        <v>4902525</v>
      </c>
      <c r="D103" s="294" t="s">
        <v>12</v>
      </c>
      <c r="E103" s="277" t="s">
        <v>300</v>
      </c>
      <c r="F103" s="284">
        <v>400</v>
      </c>
      <c r="G103" s="288">
        <v>999895</v>
      </c>
      <c r="H103" s="289">
        <v>999895</v>
      </c>
      <c r="I103" s="289">
        <f>G103-H103</f>
        <v>0</v>
      </c>
      <c r="J103" s="289">
        <f>$F103*I103</f>
        <v>0</v>
      </c>
      <c r="K103" s="817">
        <f>J103/1000000</f>
        <v>0</v>
      </c>
      <c r="L103" s="288">
        <v>999460</v>
      </c>
      <c r="M103" s="289">
        <v>999460</v>
      </c>
      <c r="N103" s="289">
        <f>L103-M103</f>
        <v>0</v>
      </c>
      <c r="O103" s="289">
        <f>$F103*N103</f>
        <v>0</v>
      </c>
      <c r="P103" s="817">
        <f>O103/1000000</f>
        <v>0</v>
      </c>
      <c r="Q103" s="388"/>
    </row>
    <row r="104" spans="1:17" ht="16.5">
      <c r="A104" s="548"/>
      <c r="B104" s="292" t="s">
        <v>335</v>
      </c>
      <c r="C104" s="284"/>
      <c r="D104" s="294"/>
      <c r="E104" s="277"/>
      <c r="F104" s="284"/>
      <c r="G104" s="288"/>
      <c r="H104" s="289"/>
      <c r="I104" s="289"/>
      <c r="J104" s="289"/>
      <c r="K104" s="817"/>
      <c r="L104" s="288"/>
      <c r="M104" s="289"/>
      <c r="N104" s="289"/>
      <c r="O104" s="289"/>
      <c r="P104" s="817"/>
      <c r="Q104" s="380"/>
    </row>
    <row r="105" spans="1:17" ht="18">
      <c r="A105" s="274">
        <v>68</v>
      </c>
      <c r="B105" s="291" t="s">
        <v>341</v>
      </c>
      <c r="C105" s="263">
        <v>4864983</v>
      </c>
      <c r="D105" s="101" t="s">
        <v>12</v>
      </c>
      <c r="E105" s="84" t="s">
        <v>300</v>
      </c>
      <c r="F105" s="350">
        <v>800</v>
      </c>
      <c r="G105" s="288">
        <v>929605</v>
      </c>
      <c r="H105" s="289">
        <v>930143</v>
      </c>
      <c r="I105" s="272">
        <f>G105-H105</f>
        <v>-538</v>
      </c>
      <c r="J105" s="272">
        <f>$F105*I105</f>
        <v>-430400</v>
      </c>
      <c r="K105" s="824">
        <f>J105/1000000</f>
        <v>-0.4304</v>
      </c>
      <c r="L105" s="288">
        <v>999679</v>
      </c>
      <c r="M105" s="289">
        <v>999689</v>
      </c>
      <c r="N105" s="272">
        <f>L105-M105</f>
        <v>-10</v>
      </c>
      <c r="O105" s="272">
        <f>$F105*N105</f>
        <v>-8000</v>
      </c>
      <c r="P105" s="824">
        <f>O105/1000000</f>
        <v>-8.0000000000000002E-3</v>
      </c>
      <c r="Q105" s="380"/>
    </row>
    <row r="106" spans="1:17" ht="18">
      <c r="A106" s="274">
        <v>69</v>
      </c>
      <c r="B106" s="291" t="s">
        <v>351</v>
      </c>
      <c r="C106" s="263">
        <v>4865032</v>
      </c>
      <c r="D106" s="101" t="s">
        <v>12</v>
      </c>
      <c r="E106" s="84" t="s">
        <v>300</v>
      </c>
      <c r="F106" s="284">
        <v>800</v>
      </c>
      <c r="G106" s="288">
        <v>992804</v>
      </c>
      <c r="H106" s="289">
        <v>992984</v>
      </c>
      <c r="I106" s="272">
        <f>G106-H106</f>
        <v>-180</v>
      </c>
      <c r="J106" s="272">
        <f>$F106*I106</f>
        <v>-144000</v>
      </c>
      <c r="K106" s="824">
        <f>J106/1000000</f>
        <v>-0.14399999999999999</v>
      </c>
      <c r="L106" s="288">
        <v>999998</v>
      </c>
      <c r="M106" s="289">
        <v>999999</v>
      </c>
      <c r="N106" s="272">
        <f>L106-M106</f>
        <v>-1</v>
      </c>
      <c r="O106" s="272">
        <f>$F106*N106</f>
        <v>-800</v>
      </c>
      <c r="P106" s="824">
        <f>O106/1000000</f>
        <v>-8.0000000000000004E-4</v>
      </c>
      <c r="Q106" s="388"/>
    </row>
    <row r="107" spans="1:17" ht="18">
      <c r="A107" s="548"/>
      <c r="B107" s="292" t="s">
        <v>365</v>
      </c>
      <c r="C107" s="263"/>
      <c r="D107" s="101"/>
      <c r="E107" s="84"/>
      <c r="F107" s="284"/>
      <c r="G107" s="288"/>
      <c r="H107" s="289"/>
      <c r="I107" s="272"/>
      <c r="J107" s="272"/>
      <c r="K107" s="824"/>
      <c r="L107" s="288"/>
      <c r="M107" s="289"/>
      <c r="N107" s="272"/>
      <c r="O107" s="272"/>
      <c r="P107" s="824"/>
      <c r="Q107" s="380"/>
    </row>
    <row r="108" spans="1:17" ht="18">
      <c r="A108" s="274">
        <v>70</v>
      </c>
      <c r="B108" s="291" t="s">
        <v>366</v>
      </c>
      <c r="C108" s="263">
        <v>4864810</v>
      </c>
      <c r="D108" s="101" t="s">
        <v>12</v>
      </c>
      <c r="E108" s="84" t="s">
        <v>300</v>
      </c>
      <c r="F108" s="350">
        <v>200</v>
      </c>
      <c r="G108" s="288">
        <v>956933</v>
      </c>
      <c r="H108" s="289">
        <v>956935</v>
      </c>
      <c r="I108" s="289">
        <f>G108-H108</f>
        <v>-2</v>
      </c>
      <c r="J108" s="289">
        <f>$F108*I108</f>
        <v>-400</v>
      </c>
      <c r="K108" s="822">
        <f>J108/1000000</f>
        <v>-4.0000000000000002E-4</v>
      </c>
      <c r="L108" s="288">
        <v>2338</v>
      </c>
      <c r="M108" s="289">
        <v>2319</v>
      </c>
      <c r="N108" s="289">
        <f>L108-M108</f>
        <v>19</v>
      </c>
      <c r="O108" s="289">
        <f>$F108*N108</f>
        <v>3800</v>
      </c>
      <c r="P108" s="817">
        <f>O108/1000000</f>
        <v>3.8E-3</v>
      </c>
      <c r="Q108" s="380"/>
    </row>
    <row r="109" spans="1:17" s="403" customFormat="1" ht="18">
      <c r="A109" s="762">
        <v>71</v>
      </c>
      <c r="B109" s="558" t="s">
        <v>367</v>
      </c>
      <c r="C109" s="263">
        <v>4864901</v>
      </c>
      <c r="D109" s="101" t="s">
        <v>12</v>
      </c>
      <c r="E109" s="84" t="s">
        <v>300</v>
      </c>
      <c r="F109" s="284">
        <v>250</v>
      </c>
      <c r="G109" s="288">
        <v>988259</v>
      </c>
      <c r="H109" s="289">
        <v>988261</v>
      </c>
      <c r="I109" s="272">
        <f>G109-H109</f>
        <v>-2</v>
      </c>
      <c r="J109" s="272">
        <f>$F109*I109</f>
        <v>-500</v>
      </c>
      <c r="K109" s="824">
        <f>J109/1000000</f>
        <v>-5.0000000000000001E-4</v>
      </c>
      <c r="L109" s="288">
        <v>911</v>
      </c>
      <c r="M109" s="289">
        <v>958</v>
      </c>
      <c r="N109" s="272">
        <f>L109-M109</f>
        <v>-47</v>
      </c>
      <c r="O109" s="272">
        <f>$F109*N109</f>
        <v>-11750</v>
      </c>
      <c r="P109" s="824">
        <f>O109/1000000</f>
        <v>-1.175E-2</v>
      </c>
      <c r="Q109" s="380"/>
    </row>
    <row r="110" spans="1:17" s="403" customFormat="1" ht="18">
      <c r="A110" s="762"/>
      <c r="B110" s="293" t="s">
        <v>404</v>
      </c>
      <c r="C110" s="263"/>
      <c r="D110" s="101"/>
      <c r="E110" s="84"/>
      <c r="F110" s="284"/>
      <c r="G110" s="288"/>
      <c r="H110" s="289"/>
      <c r="I110" s="272"/>
      <c r="J110" s="272"/>
      <c r="K110" s="824"/>
      <c r="L110" s="288"/>
      <c r="M110" s="289"/>
      <c r="N110" s="272"/>
      <c r="O110" s="272"/>
      <c r="P110" s="824"/>
      <c r="Q110" s="380"/>
    </row>
    <row r="111" spans="1:17" s="403" customFormat="1" ht="18">
      <c r="A111" s="762">
        <v>72</v>
      </c>
      <c r="B111" s="558" t="s">
        <v>409</v>
      </c>
      <c r="C111" s="263">
        <v>4864960</v>
      </c>
      <c r="D111" s="101" t="s">
        <v>12</v>
      </c>
      <c r="E111" s="84" t="s">
        <v>300</v>
      </c>
      <c r="F111" s="284">
        <v>1000</v>
      </c>
      <c r="G111" s="288">
        <v>977016</v>
      </c>
      <c r="H111" s="289">
        <v>978018</v>
      </c>
      <c r="I111" s="289">
        <f>G111-H111</f>
        <v>-1002</v>
      </c>
      <c r="J111" s="289">
        <f>$F111*I111</f>
        <v>-1002000</v>
      </c>
      <c r="K111" s="822">
        <f>J111/1000000</f>
        <v>-1.002</v>
      </c>
      <c r="L111" s="288">
        <v>1757</v>
      </c>
      <c r="M111" s="289">
        <v>1762</v>
      </c>
      <c r="N111" s="289">
        <f>L111-M111</f>
        <v>-5</v>
      </c>
      <c r="O111" s="289">
        <f>$F111*N111</f>
        <v>-5000</v>
      </c>
      <c r="P111" s="817">
        <f>O111/1000000</f>
        <v>-5.0000000000000001E-3</v>
      </c>
      <c r="Q111" s="380"/>
    </row>
    <row r="112" spans="1:17" ht="18">
      <c r="A112" s="762">
        <v>73</v>
      </c>
      <c r="B112" s="558" t="s">
        <v>410</v>
      </c>
      <c r="C112" s="263">
        <v>5129960</v>
      </c>
      <c r="D112" s="101" t="s">
        <v>12</v>
      </c>
      <c r="E112" s="84" t="s">
        <v>300</v>
      </c>
      <c r="F112" s="404">
        <v>281.25</v>
      </c>
      <c r="G112" s="288">
        <v>999557</v>
      </c>
      <c r="H112" s="289">
        <v>999557</v>
      </c>
      <c r="I112" s="289">
        <f>G112-H112</f>
        <v>0</v>
      </c>
      <c r="J112" s="289">
        <f>$F112*I112</f>
        <v>0</v>
      </c>
      <c r="K112" s="822">
        <f>J112/1000000</f>
        <v>0</v>
      </c>
      <c r="L112" s="288">
        <v>429</v>
      </c>
      <c r="M112" s="289">
        <v>430</v>
      </c>
      <c r="N112" s="289">
        <f>L112-M112</f>
        <v>-1</v>
      </c>
      <c r="O112" s="289">
        <f>$F112*N112</f>
        <v>-281.25</v>
      </c>
      <c r="P112" s="817">
        <f>O112/1000000</f>
        <v>-2.8124999999999998E-4</v>
      </c>
      <c r="Q112" s="380"/>
    </row>
    <row r="113" spans="1:17" ht="18">
      <c r="A113" s="762"/>
      <c r="B113" s="292" t="s">
        <v>468</v>
      </c>
      <c r="C113" s="263"/>
      <c r="D113" s="101"/>
      <c r="E113" s="84"/>
      <c r="F113" s="404"/>
      <c r="G113" s="288"/>
      <c r="H113" s="289"/>
      <c r="I113" s="289"/>
      <c r="J113" s="289"/>
      <c r="K113" s="822"/>
      <c r="L113" s="288"/>
      <c r="M113" s="289"/>
      <c r="N113" s="289"/>
      <c r="O113" s="289"/>
      <c r="P113" s="822"/>
      <c r="Q113" s="380"/>
    </row>
    <row r="114" spans="1:17" ht="16.5">
      <c r="A114" s="762">
        <v>74</v>
      </c>
      <c r="B114" s="987" t="s">
        <v>475</v>
      </c>
      <c r="C114" s="740" t="s">
        <v>477</v>
      </c>
      <c r="D114" s="294" t="s">
        <v>438</v>
      </c>
      <c r="E114" s="277" t="s">
        <v>300</v>
      </c>
      <c r="F114" s="284">
        <v>1</v>
      </c>
      <c r="G114" s="288">
        <v>-637000</v>
      </c>
      <c r="H114" s="289">
        <v>-510000</v>
      </c>
      <c r="I114" s="289">
        <f>G114-H114</f>
        <v>-127000</v>
      </c>
      <c r="J114" s="289">
        <f>$F114*I114</f>
        <v>-127000</v>
      </c>
      <c r="K114" s="822">
        <f>J114/1000000</f>
        <v>-0.127</v>
      </c>
      <c r="L114" s="288">
        <v>0</v>
      </c>
      <c r="M114" s="289">
        <v>0</v>
      </c>
      <c r="N114" s="289">
        <f>L114-M114</f>
        <v>0</v>
      </c>
      <c r="O114" s="289">
        <f>$F114*N114</f>
        <v>0</v>
      </c>
      <c r="P114" s="817">
        <f>O114/1000000</f>
        <v>0</v>
      </c>
      <c r="Q114" s="388"/>
    </row>
    <row r="115" spans="1:17" ht="16.5">
      <c r="A115" s="762">
        <v>75</v>
      </c>
      <c r="B115" s="987" t="s">
        <v>476</v>
      </c>
      <c r="C115" s="740" t="s">
        <v>478</v>
      </c>
      <c r="D115" s="294" t="s">
        <v>438</v>
      </c>
      <c r="E115" s="277" t="s">
        <v>300</v>
      </c>
      <c r="F115" s="284">
        <v>1</v>
      </c>
      <c r="G115" s="288">
        <v>166000</v>
      </c>
      <c r="H115" s="289">
        <v>615000</v>
      </c>
      <c r="I115" s="289">
        <f>G115-H115</f>
        <v>-449000</v>
      </c>
      <c r="J115" s="289">
        <f>$F115*I115</f>
        <v>-449000</v>
      </c>
      <c r="K115" s="822">
        <f>J115/1000000</f>
        <v>-0.44900000000000001</v>
      </c>
      <c r="L115" s="288">
        <v>0</v>
      </c>
      <c r="M115" s="289">
        <v>0</v>
      </c>
      <c r="N115" s="289">
        <f>L115-M115</f>
        <v>0</v>
      </c>
      <c r="O115" s="289">
        <f>$F115*N115</f>
        <v>0</v>
      </c>
      <c r="P115" s="817">
        <f>O115/1000000</f>
        <v>0</v>
      </c>
      <c r="Q115" s="388"/>
    </row>
    <row r="116" spans="1:17" ht="16.5">
      <c r="A116" s="309">
        <v>76</v>
      </c>
      <c r="B116" s="987" t="s">
        <v>517</v>
      </c>
      <c r="C116" s="740" t="s">
        <v>518</v>
      </c>
      <c r="D116" s="294" t="s">
        <v>438</v>
      </c>
      <c r="E116" s="277" t="s">
        <v>300</v>
      </c>
      <c r="F116" s="284">
        <v>1</v>
      </c>
      <c r="G116" s="288">
        <v>-37000</v>
      </c>
      <c r="H116" s="289">
        <v>0</v>
      </c>
      <c r="I116" s="289">
        <f>G116-H116</f>
        <v>-37000</v>
      </c>
      <c r="J116" s="289">
        <f>$F116*I116</f>
        <v>-37000</v>
      </c>
      <c r="K116" s="822">
        <f>J116/1000000</f>
        <v>-3.6999999999999998E-2</v>
      </c>
      <c r="L116" s="288">
        <v>0</v>
      </c>
      <c r="M116" s="289">
        <v>-1000</v>
      </c>
      <c r="N116" s="289">
        <f>L116-M116</f>
        <v>1000</v>
      </c>
      <c r="O116" s="289">
        <f>$F116*N116</f>
        <v>1000</v>
      </c>
      <c r="P116" s="817">
        <f>O116/1000000</f>
        <v>1E-3</v>
      </c>
      <c r="Q116" s="388" t="s">
        <v>525</v>
      </c>
    </row>
    <row r="117" spans="1:17" ht="16.5">
      <c r="A117" s="309">
        <v>77</v>
      </c>
      <c r="B117" s="987" t="s">
        <v>506</v>
      </c>
      <c r="C117" s="740" t="s">
        <v>507</v>
      </c>
      <c r="D117" s="294" t="s">
        <v>438</v>
      </c>
      <c r="E117" s="277" t="s">
        <v>300</v>
      </c>
      <c r="F117" s="284">
        <v>1</v>
      </c>
      <c r="G117" s="288">
        <v>-575000</v>
      </c>
      <c r="H117" s="289">
        <v>-301000</v>
      </c>
      <c r="I117" s="289">
        <f>G117-H117</f>
        <v>-274000</v>
      </c>
      <c r="J117" s="289">
        <f>$F117*I117</f>
        <v>-274000</v>
      </c>
      <c r="K117" s="822">
        <f>J117/1000000</f>
        <v>-0.27400000000000002</v>
      </c>
      <c r="L117" s="288">
        <v>0</v>
      </c>
      <c r="M117" s="289">
        <v>0</v>
      </c>
      <c r="N117" s="289">
        <f>L117-M117</f>
        <v>0</v>
      </c>
      <c r="O117" s="289">
        <f>$F117*N117</f>
        <v>0</v>
      </c>
      <c r="P117" s="817">
        <f>O117/1000000</f>
        <v>0</v>
      </c>
      <c r="Q117" s="84"/>
    </row>
    <row r="118" spans="1:17" ht="17.25" thickBot="1">
      <c r="A118" s="310"/>
      <c r="B118" s="988"/>
      <c r="C118" s="989"/>
      <c r="D118" s="598"/>
      <c r="E118" s="595"/>
      <c r="F118" s="990"/>
      <c r="G118" s="379"/>
      <c r="H118" s="379"/>
      <c r="I118" s="379"/>
      <c r="J118" s="379"/>
      <c r="K118" s="991"/>
      <c r="L118" s="379"/>
      <c r="M118" s="379"/>
      <c r="N118" s="379"/>
      <c r="O118" s="379"/>
      <c r="P118" s="991"/>
      <c r="Q118" s="84"/>
    </row>
    <row r="119" spans="1:17" ht="18.75" thickTop="1">
      <c r="B119" s="126" t="s">
        <v>214</v>
      </c>
      <c r="G119" s="289"/>
      <c r="H119" s="289"/>
      <c r="I119" s="442"/>
      <c r="J119" s="442"/>
      <c r="K119" s="359">
        <f>SUM(K7:K118)</f>
        <v>-39.352951609999998</v>
      </c>
      <c r="L119" s="289"/>
      <c r="M119" s="289"/>
      <c r="N119" s="442"/>
      <c r="O119" s="442"/>
      <c r="P119" s="359">
        <f>SUM(P7:P118)</f>
        <v>-3.2416270279999999</v>
      </c>
    </row>
    <row r="120" spans="1:17" ht="15">
      <c r="B120" s="15"/>
      <c r="G120" s="289"/>
      <c r="H120" s="289"/>
      <c r="I120" s="442"/>
      <c r="J120" s="442"/>
      <c r="K120" s="825"/>
      <c r="L120" s="289"/>
      <c r="M120" s="289"/>
      <c r="N120" s="442"/>
      <c r="O120" s="442"/>
      <c r="P120" s="825"/>
    </row>
    <row r="121" spans="1:17" ht="15">
      <c r="B121" s="15"/>
      <c r="G121" s="289"/>
      <c r="H121" s="289"/>
      <c r="I121" s="442"/>
      <c r="J121" s="442"/>
      <c r="K121" s="825"/>
      <c r="L121" s="289"/>
      <c r="M121" s="289"/>
      <c r="N121" s="442"/>
      <c r="O121" s="442"/>
      <c r="P121" s="825"/>
    </row>
    <row r="122" spans="1:17" ht="15">
      <c r="B122" s="15"/>
      <c r="G122" s="289"/>
      <c r="H122" s="289"/>
      <c r="I122" s="442"/>
      <c r="J122" s="442"/>
      <c r="K122" s="825"/>
      <c r="L122" s="289"/>
      <c r="M122" s="289"/>
      <c r="N122" s="442"/>
      <c r="O122" s="442"/>
      <c r="P122" s="825"/>
    </row>
    <row r="123" spans="1:17" ht="15">
      <c r="B123" s="15"/>
      <c r="G123" s="289"/>
      <c r="H123" s="289"/>
      <c r="I123" s="442"/>
      <c r="J123" s="442"/>
      <c r="K123" s="825"/>
      <c r="L123" s="289"/>
      <c r="M123" s="289"/>
      <c r="N123" s="442"/>
      <c r="O123" s="442"/>
      <c r="P123" s="825"/>
    </row>
    <row r="124" spans="1:17" ht="15">
      <c r="B124" s="15"/>
      <c r="G124" s="289"/>
      <c r="H124" s="289"/>
      <c r="I124" s="442"/>
      <c r="J124" s="442"/>
      <c r="K124" s="825"/>
      <c r="L124" s="289"/>
      <c r="M124" s="289"/>
      <c r="N124" s="442"/>
      <c r="O124" s="442"/>
      <c r="P124" s="825"/>
    </row>
    <row r="125" spans="1:17" ht="15.75">
      <c r="A125" s="14"/>
      <c r="G125" s="289"/>
      <c r="H125" s="289"/>
      <c r="I125" s="442"/>
      <c r="J125" s="442"/>
      <c r="K125" s="825"/>
      <c r="L125" s="289"/>
      <c r="M125" s="289"/>
      <c r="N125" s="442"/>
      <c r="O125" s="442"/>
      <c r="P125" s="825"/>
    </row>
    <row r="126" spans="1:17" ht="24" thickBot="1">
      <c r="A126" s="155" t="s">
        <v>213</v>
      </c>
      <c r="G126" s="289"/>
      <c r="H126" s="289"/>
      <c r="I126" s="73" t="s">
        <v>347</v>
      </c>
      <c r="J126" s="403"/>
      <c r="K126" s="826"/>
      <c r="L126" s="289"/>
      <c r="M126" s="289"/>
      <c r="N126" s="73" t="s">
        <v>348</v>
      </c>
      <c r="O126" s="403"/>
      <c r="P126" s="826"/>
      <c r="Q126" s="443" t="str">
        <f>Q1</f>
        <v>DECEMBER-2023</v>
      </c>
    </row>
    <row r="127" spans="1:17" ht="39.6" customHeight="1" thickTop="1" thickBot="1">
      <c r="A127" s="436" t="s">
        <v>8</v>
      </c>
      <c r="B127" s="420" t="s">
        <v>9</v>
      </c>
      <c r="C127" s="421" t="s">
        <v>1</v>
      </c>
      <c r="D127" s="421" t="s">
        <v>2</v>
      </c>
      <c r="E127" s="421" t="s">
        <v>3</v>
      </c>
      <c r="F127" s="421" t="s">
        <v>10</v>
      </c>
      <c r="G127" s="419" t="str">
        <f>G5</f>
        <v>FINAL READING 31/12/2023</v>
      </c>
      <c r="H127" s="421" t="str">
        <f>H5</f>
        <v>INTIAL READING 01/12/2023</v>
      </c>
      <c r="I127" s="421" t="s">
        <v>4</v>
      </c>
      <c r="J127" s="421" t="s">
        <v>5</v>
      </c>
      <c r="K127" s="815" t="s">
        <v>6</v>
      </c>
      <c r="L127" s="419" t="str">
        <f>L5</f>
        <v>FINAL READING 31/12/2023</v>
      </c>
      <c r="M127" s="421" t="str">
        <f>M5</f>
        <v>INTIAL READING 01/12/2023</v>
      </c>
      <c r="N127" s="421" t="s">
        <v>4</v>
      </c>
      <c r="O127" s="421" t="s">
        <v>5</v>
      </c>
      <c r="P127" s="815" t="s">
        <v>6</v>
      </c>
      <c r="Q127" s="437" t="s">
        <v>266</v>
      </c>
    </row>
    <row r="128" spans="1:17" ht="7.9" hidden="1" customHeight="1" thickTop="1" thickBot="1">
      <c r="A128" s="12"/>
      <c r="B128" s="11"/>
      <c r="C128" s="10"/>
      <c r="D128" s="10"/>
      <c r="E128" s="10"/>
      <c r="F128" s="10"/>
      <c r="G128" s="289"/>
      <c r="H128" s="289"/>
      <c r="I128" s="442"/>
      <c r="J128" s="442"/>
      <c r="K128" s="825"/>
      <c r="L128" s="289"/>
      <c r="M128" s="289"/>
      <c r="N128" s="442"/>
      <c r="O128" s="442"/>
      <c r="P128" s="825"/>
    </row>
    <row r="129" spans="1:17" ht="15.95" customHeight="1" thickTop="1">
      <c r="A129" s="285"/>
      <c r="B129" s="286" t="s">
        <v>25</v>
      </c>
      <c r="C129" s="275"/>
      <c r="D129" s="269"/>
      <c r="E129" s="269"/>
      <c r="F129" s="269"/>
      <c r="G129" s="440"/>
      <c r="H129" s="440"/>
      <c r="I129" s="445"/>
      <c r="J129" s="445"/>
      <c r="K129" s="827"/>
      <c r="L129" s="440"/>
      <c r="M129" s="440"/>
      <c r="N129" s="445"/>
      <c r="O129" s="445"/>
      <c r="P129" s="827"/>
      <c r="Q129" s="441"/>
    </row>
    <row r="130" spans="1:17" ht="15.95" customHeight="1">
      <c r="A130" s="274">
        <v>1</v>
      </c>
      <c r="B130" s="291" t="s">
        <v>74</v>
      </c>
      <c r="C130" s="284">
        <v>4902566</v>
      </c>
      <c r="D130" s="277" t="s">
        <v>12</v>
      </c>
      <c r="E130" s="277" t="s">
        <v>300</v>
      </c>
      <c r="F130" s="284">
        <v>-100</v>
      </c>
      <c r="G130" s="288">
        <v>679</v>
      </c>
      <c r="H130" s="289">
        <v>679</v>
      </c>
      <c r="I130" s="289">
        <f>G130-H130</f>
        <v>0</v>
      </c>
      <c r="J130" s="289">
        <f>$F130*I130</f>
        <v>0</v>
      </c>
      <c r="K130" s="822">
        <f>J130/1000000</f>
        <v>0</v>
      </c>
      <c r="L130" s="288">
        <v>3915</v>
      </c>
      <c r="M130" s="289">
        <v>3666</v>
      </c>
      <c r="N130" s="289">
        <f>L130-M130</f>
        <v>249</v>
      </c>
      <c r="O130" s="289">
        <f>$F130*N130</f>
        <v>-24900</v>
      </c>
      <c r="P130" s="817">
        <f>O130/1000000</f>
        <v>-2.4899999999999999E-2</v>
      </c>
      <c r="Q130" s="380"/>
    </row>
    <row r="131" spans="1:17" ht="16.5">
      <c r="A131" s="274"/>
      <c r="B131" s="292" t="s">
        <v>37</v>
      </c>
      <c r="C131" s="284"/>
      <c r="D131" s="295"/>
      <c r="E131" s="295"/>
      <c r="F131" s="284"/>
      <c r="G131" s="288"/>
      <c r="H131" s="289"/>
      <c r="I131" s="289"/>
      <c r="J131" s="289"/>
      <c r="K131" s="817"/>
      <c r="L131" s="288"/>
      <c r="M131" s="289"/>
      <c r="N131" s="289"/>
      <c r="O131" s="289"/>
      <c r="P131" s="817"/>
      <c r="Q131" s="380"/>
    </row>
    <row r="132" spans="1:17" ht="16.5">
      <c r="A132" s="274">
        <v>2</v>
      </c>
      <c r="B132" s="291" t="s">
        <v>38</v>
      </c>
      <c r="C132" s="284" t="s">
        <v>479</v>
      </c>
      <c r="D132" s="294" t="s">
        <v>438</v>
      </c>
      <c r="E132" s="277" t="s">
        <v>300</v>
      </c>
      <c r="F132" s="961">
        <v>-0.8</v>
      </c>
      <c r="G132" s="288">
        <v>794000</v>
      </c>
      <c r="H132" s="289">
        <v>761000</v>
      </c>
      <c r="I132" s="289">
        <f>G132-H132</f>
        <v>33000</v>
      </c>
      <c r="J132" s="289">
        <f>$F132*I132</f>
        <v>-26400</v>
      </c>
      <c r="K132" s="817">
        <f>J132/1000000</f>
        <v>-2.64E-2</v>
      </c>
      <c r="L132" s="288">
        <v>9500</v>
      </c>
      <c r="M132" s="289">
        <v>9000</v>
      </c>
      <c r="N132" s="289">
        <f>L132-M132</f>
        <v>500</v>
      </c>
      <c r="O132" s="289">
        <f>$F132*N132</f>
        <v>-400</v>
      </c>
      <c r="P132" s="817">
        <f>O132/1000000</f>
        <v>-4.0000000000000002E-4</v>
      </c>
      <c r="Q132" s="388"/>
    </row>
    <row r="133" spans="1:17" ht="15.75" customHeight="1">
      <c r="A133" s="274"/>
      <c r="B133" s="292" t="s">
        <v>17</v>
      </c>
      <c r="C133" s="284"/>
      <c r="D133" s="294"/>
      <c r="E133" s="277"/>
      <c r="F133" s="284"/>
      <c r="G133" s="288"/>
      <c r="H133" s="289"/>
      <c r="I133" s="289"/>
      <c r="J133" s="289"/>
      <c r="K133" s="817"/>
      <c r="L133" s="288"/>
      <c r="M133" s="289"/>
      <c r="N133" s="289"/>
      <c r="O133" s="289"/>
      <c r="P133" s="817"/>
      <c r="Q133" s="380"/>
    </row>
    <row r="134" spans="1:17" ht="16.5">
      <c r="A134" s="274">
        <v>3</v>
      </c>
      <c r="B134" s="291" t="s">
        <v>18</v>
      </c>
      <c r="C134" s="284">
        <v>4864899</v>
      </c>
      <c r="D134" s="294" t="s">
        <v>12</v>
      </c>
      <c r="E134" s="277" t="s">
        <v>300</v>
      </c>
      <c r="F134" s="284">
        <v>-500</v>
      </c>
      <c r="G134" s="288">
        <v>973098</v>
      </c>
      <c r="H134" s="289">
        <v>973179</v>
      </c>
      <c r="I134" s="289">
        <f>G134-H134</f>
        <v>-81</v>
      </c>
      <c r="J134" s="289">
        <f>$F134*I134</f>
        <v>40500</v>
      </c>
      <c r="K134" s="817">
        <f>J134/1000000</f>
        <v>4.0500000000000001E-2</v>
      </c>
      <c r="L134" s="288">
        <v>992123</v>
      </c>
      <c r="M134" s="289">
        <v>992117</v>
      </c>
      <c r="N134" s="289">
        <f>L134-M134</f>
        <v>6</v>
      </c>
      <c r="O134" s="289">
        <f>$F134*N134</f>
        <v>-3000</v>
      </c>
      <c r="P134" s="817">
        <f>O134/1000000</f>
        <v>-3.0000000000000001E-3</v>
      </c>
      <c r="Q134" s="798"/>
    </row>
    <row r="135" spans="1:17" ht="16.5">
      <c r="A135" s="274">
        <v>4</v>
      </c>
      <c r="B135" s="291" t="s">
        <v>19</v>
      </c>
      <c r="C135" s="284">
        <v>4864825</v>
      </c>
      <c r="D135" s="294" t="s">
        <v>12</v>
      </c>
      <c r="E135" s="277" t="s">
        <v>300</v>
      </c>
      <c r="F135" s="284">
        <v>-133.33000000000001</v>
      </c>
      <c r="G135" s="288">
        <v>7567</v>
      </c>
      <c r="H135" s="289">
        <v>7747</v>
      </c>
      <c r="I135" s="289">
        <f>G135-H135</f>
        <v>-180</v>
      </c>
      <c r="J135" s="289">
        <f>$F135*I135</f>
        <v>23999.4</v>
      </c>
      <c r="K135" s="817">
        <f>J135/1000000</f>
        <v>2.3999400000000001E-2</v>
      </c>
      <c r="L135" s="288">
        <v>8367</v>
      </c>
      <c r="M135" s="289">
        <v>8370</v>
      </c>
      <c r="N135" s="289">
        <f>L135-M135</f>
        <v>-3</v>
      </c>
      <c r="O135" s="289">
        <f>$F135*N135</f>
        <v>399.99</v>
      </c>
      <c r="P135" s="817">
        <f>O135/1000000</f>
        <v>3.9999000000000002E-4</v>
      </c>
      <c r="Q135" s="380"/>
    </row>
    <row r="136" spans="1:17" ht="16.5">
      <c r="A136" s="446"/>
      <c r="B136" s="447" t="s">
        <v>44</v>
      </c>
      <c r="C136" s="273"/>
      <c r="D136" s="277"/>
      <c r="E136" s="277"/>
      <c r="F136" s="448"/>
      <c r="G136" s="288"/>
      <c r="H136" s="289"/>
      <c r="I136" s="289"/>
      <c r="J136" s="289"/>
      <c r="K136" s="817"/>
      <c r="L136" s="288"/>
      <c r="M136" s="289"/>
      <c r="N136" s="289"/>
      <c r="O136" s="289"/>
      <c r="P136" s="817"/>
      <c r="Q136" s="380"/>
    </row>
    <row r="137" spans="1:17" ht="16.5">
      <c r="A137" s="274">
        <v>5</v>
      </c>
      <c r="B137" s="407" t="s">
        <v>45</v>
      </c>
      <c r="C137" s="284">
        <v>4865149</v>
      </c>
      <c r="D137" s="295" t="s">
        <v>12</v>
      </c>
      <c r="E137" s="277" t="s">
        <v>300</v>
      </c>
      <c r="F137" s="284">
        <v>-187.5</v>
      </c>
      <c r="G137" s="288">
        <v>995865</v>
      </c>
      <c r="H137" s="289">
        <v>995887</v>
      </c>
      <c r="I137" s="289">
        <f>G137-H137</f>
        <v>-22</v>
      </c>
      <c r="J137" s="289">
        <f>$F137*I137</f>
        <v>4125</v>
      </c>
      <c r="K137" s="817">
        <f>J137/1000000</f>
        <v>4.1250000000000002E-3</v>
      </c>
      <c r="L137" s="288">
        <v>998216</v>
      </c>
      <c r="M137" s="289">
        <v>998246</v>
      </c>
      <c r="N137" s="289">
        <f>L137-M137</f>
        <v>-30</v>
      </c>
      <c r="O137" s="289">
        <f>$F137*N137</f>
        <v>5625</v>
      </c>
      <c r="P137" s="817">
        <f>O137/1000000</f>
        <v>5.6249999999999998E-3</v>
      </c>
      <c r="Q137" s="401"/>
    </row>
    <row r="138" spans="1:17" ht="16.5">
      <c r="A138" s="274"/>
      <c r="B138" s="292" t="s">
        <v>33</v>
      </c>
      <c r="C138" s="284"/>
      <c r="D138" s="295"/>
      <c r="E138" s="277"/>
      <c r="F138" s="284"/>
      <c r="G138" s="288"/>
      <c r="H138" s="289"/>
      <c r="I138" s="289"/>
      <c r="J138" s="289"/>
      <c r="K138" s="817"/>
      <c r="L138" s="288"/>
      <c r="M138" s="289"/>
      <c r="N138" s="289"/>
      <c r="O138" s="289"/>
      <c r="P138" s="817"/>
      <c r="Q138" s="380"/>
    </row>
    <row r="139" spans="1:17" ht="16.5">
      <c r="A139" s="274">
        <v>6</v>
      </c>
      <c r="B139" s="291" t="s">
        <v>314</v>
      </c>
      <c r="C139" s="284" t="s">
        <v>497</v>
      </c>
      <c r="D139" s="294" t="s">
        <v>12</v>
      </c>
      <c r="E139" s="277" t="s">
        <v>300</v>
      </c>
      <c r="F139" s="761">
        <v>-0.4</v>
      </c>
      <c r="G139" s="288">
        <v>-1116000</v>
      </c>
      <c r="H139" s="289">
        <v>-1067000</v>
      </c>
      <c r="I139" s="289">
        <f>G139-H139</f>
        <v>-49000</v>
      </c>
      <c r="J139" s="289">
        <f>$F139*I139</f>
        <v>19600</v>
      </c>
      <c r="K139" s="817">
        <f>J139/1000000</f>
        <v>1.9599999999999999E-2</v>
      </c>
      <c r="L139" s="288">
        <v>-2193000</v>
      </c>
      <c r="M139" s="289">
        <v>-680000</v>
      </c>
      <c r="N139" s="289">
        <f>L139-M139</f>
        <v>-1513000</v>
      </c>
      <c r="O139" s="289">
        <f>$F139*N139</f>
        <v>605200</v>
      </c>
      <c r="P139" s="817">
        <f>O139/1000000</f>
        <v>0.60519999999999996</v>
      </c>
      <c r="Q139" s="388"/>
    </row>
    <row r="140" spans="1:17" ht="16.5">
      <c r="A140" s="274"/>
      <c r="B140" s="293" t="s">
        <v>335</v>
      </c>
      <c r="C140" s="284"/>
      <c r="D140" s="294"/>
      <c r="E140" s="277"/>
      <c r="F140" s="284"/>
      <c r="G140" s="288"/>
      <c r="H140" s="289"/>
      <c r="I140" s="289"/>
      <c r="J140" s="289"/>
      <c r="K140" s="817"/>
      <c r="L140" s="288"/>
      <c r="M140" s="289"/>
      <c r="N140" s="289"/>
      <c r="O140" s="289"/>
      <c r="P140" s="817"/>
      <c r="Q140" s="380"/>
    </row>
    <row r="141" spans="1:17" s="277" customFormat="1" ht="15">
      <c r="A141" s="305">
        <v>7</v>
      </c>
      <c r="B141" s="597" t="s">
        <v>340</v>
      </c>
      <c r="C141" s="309">
        <v>4864971</v>
      </c>
      <c r="D141" s="294" t="s">
        <v>12</v>
      </c>
      <c r="E141" s="277" t="s">
        <v>300</v>
      </c>
      <c r="F141" s="294">
        <v>800</v>
      </c>
      <c r="G141" s="288">
        <v>0</v>
      </c>
      <c r="H141" s="289">
        <v>0</v>
      </c>
      <c r="I141" s="295">
        <f>G141-H141</f>
        <v>0</v>
      </c>
      <c r="J141" s="295">
        <f>$F141*I141</f>
        <v>0</v>
      </c>
      <c r="K141" s="828">
        <f>J141/1000000</f>
        <v>0</v>
      </c>
      <c r="L141" s="288">
        <v>999495</v>
      </c>
      <c r="M141" s="289">
        <v>999495</v>
      </c>
      <c r="N141" s="295">
        <f>L141-M141</f>
        <v>0</v>
      </c>
      <c r="O141" s="295">
        <f>$F141*N141</f>
        <v>0</v>
      </c>
      <c r="P141" s="828">
        <f>O141/1000000</f>
        <v>0</v>
      </c>
      <c r="Q141" s="394"/>
    </row>
    <row r="142" spans="1:17" s="531" customFormat="1" ht="18" customHeight="1">
      <c r="A142" s="305"/>
      <c r="B142" s="592" t="s">
        <v>401</v>
      </c>
      <c r="C142" s="309"/>
      <c r="D142" s="294"/>
      <c r="E142" s="277"/>
      <c r="F142" s="294"/>
      <c r="G142" s="288"/>
      <c r="H142" s="289"/>
      <c r="I142" s="295"/>
      <c r="J142" s="295"/>
      <c r="K142" s="828"/>
      <c r="L142" s="288"/>
      <c r="M142" s="289"/>
      <c r="N142" s="295"/>
      <c r="O142" s="295"/>
      <c r="P142" s="828"/>
      <c r="Q142" s="394"/>
    </row>
    <row r="143" spans="1:17" s="531" customFormat="1" ht="15">
      <c r="A143" s="305">
        <v>8</v>
      </c>
      <c r="B143" s="597" t="s">
        <v>402</v>
      </c>
      <c r="C143" s="309">
        <v>4864952</v>
      </c>
      <c r="D143" s="294" t="s">
        <v>12</v>
      </c>
      <c r="E143" s="277" t="s">
        <v>300</v>
      </c>
      <c r="F143" s="294">
        <v>-625</v>
      </c>
      <c r="G143" s="288">
        <v>991986</v>
      </c>
      <c r="H143" s="289">
        <v>992095</v>
      </c>
      <c r="I143" s="295">
        <f>G143-H143</f>
        <v>-109</v>
      </c>
      <c r="J143" s="295">
        <f>$F143*I143</f>
        <v>68125</v>
      </c>
      <c r="K143" s="828">
        <f>J143/1000000</f>
        <v>6.8125000000000005E-2</v>
      </c>
      <c r="L143" s="288">
        <v>1361</v>
      </c>
      <c r="M143" s="289">
        <v>1346</v>
      </c>
      <c r="N143" s="295">
        <f>L143-M143</f>
        <v>15</v>
      </c>
      <c r="O143" s="295">
        <f>$F143*N143</f>
        <v>-9375</v>
      </c>
      <c r="P143" s="828">
        <f>O143/1000000</f>
        <v>-9.3749999999999997E-3</v>
      </c>
      <c r="Q143" s="394"/>
    </row>
    <row r="144" spans="1:17" s="531" customFormat="1" ht="15">
      <c r="A144" s="305">
        <v>9</v>
      </c>
      <c r="B144" s="597" t="s">
        <v>402</v>
      </c>
      <c r="C144" s="309">
        <v>4865039</v>
      </c>
      <c r="D144" s="294" t="s">
        <v>12</v>
      </c>
      <c r="E144" s="277" t="s">
        <v>300</v>
      </c>
      <c r="F144" s="294">
        <v>-500</v>
      </c>
      <c r="G144" s="288">
        <v>999668</v>
      </c>
      <c r="H144" s="289">
        <v>999688</v>
      </c>
      <c r="I144" s="295">
        <f>G144-H144</f>
        <v>-20</v>
      </c>
      <c r="J144" s="295">
        <f>$F144*I144</f>
        <v>10000</v>
      </c>
      <c r="K144" s="828">
        <f>J144/1000000</f>
        <v>0.01</v>
      </c>
      <c r="L144" s="288">
        <v>807</v>
      </c>
      <c r="M144" s="289">
        <v>801</v>
      </c>
      <c r="N144" s="295">
        <f>L144-M144</f>
        <v>6</v>
      </c>
      <c r="O144" s="295">
        <f>$F144*N144</f>
        <v>-3000</v>
      </c>
      <c r="P144" s="828">
        <f>O144/1000000</f>
        <v>-3.0000000000000001E-3</v>
      </c>
      <c r="Q144" s="394"/>
    </row>
    <row r="145" spans="1:17" s="531" customFormat="1" ht="15.75">
      <c r="A145" s="305"/>
      <c r="B145" s="592" t="s">
        <v>404</v>
      </c>
      <c r="C145" s="309"/>
      <c r="D145" s="294"/>
      <c r="E145" s="277"/>
      <c r="F145" s="294"/>
      <c r="G145" s="288"/>
      <c r="H145" s="289"/>
      <c r="I145" s="295"/>
      <c r="J145" s="295"/>
      <c r="K145" s="828"/>
      <c r="L145" s="288"/>
      <c r="M145" s="289"/>
      <c r="N145" s="295"/>
      <c r="O145" s="295"/>
      <c r="P145" s="828"/>
      <c r="Q145" s="394"/>
    </row>
    <row r="146" spans="1:17" s="531" customFormat="1" ht="15">
      <c r="A146" s="305">
        <v>10</v>
      </c>
      <c r="B146" s="597" t="s">
        <v>405</v>
      </c>
      <c r="C146" s="309">
        <v>4902510</v>
      </c>
      <c r="D146" s="294" t="s">
        <v>12</v>
      </c>
      <c r="E146" s="277" t="s">
        <v>300</v>
      </c>
      <c r="F146" s="294">
        <v>-400</v>
      </c>
      <c r="G146" s="288">
        <v>999419</v>
      </c>
      <c r="H146" s="289">
        <v>999743</v>
      </c>
      <c r="I146" s="295">
        <f>G146-H146</f>
        <v>-324</v>
      </c>
      <c r="J146" s="295">
        <f>$F146*I146</f>
        <v>129600</v>
      </c>
      <c r="K146" s="828">
        <f>J146/1000000</f>
        <v>0.12959999999999999</v>
      </c>
      <c r="L146" s="288">
        <v>999997</v>
      </c>
      <c r="M146" s="289">
        <v>1000000</v>
      </c>
      <c r="N146" s="295">
        <f>L146-M146</f>
        <v>-3</v>
      </c>
      <c r="O146" s="295">
        <f>$F146*N146</f>
        <v>1200</v>
      </c>
      <c r="P146" s="828">
        <f>O146/1000000</f>
        <v>1.1999999999999999E-3</v>
      </c>
      <c r="Q146" s="394"/>
    </row>
    <row r="147" spans="1:17" s="531" customFormat="1" ht="15">
      <c r="A147" s="305">
        <v>11</v>
      </c>
      <c r="B147" s="597" t="s">
        <v>406</v>
      </c>
      <c r="C147" s="309">
        <v>4865140</v>
      </c>
      <c r="D147" s="294" t="s">
        <v>12</v>
      </c>
      <c r="E147" s="277" t="s">
        <v>300</v>
      </c>
      <c r="F147" s="294">
        <v>-937.5</v>
      </c>
      <c r="G147" s="288">
        <v>999669</v>
      </c>
      <c r="H147" s="289">
        <v>999825</v>
      </c>
      <c r="I147" s="295">
        <f>G147-H147</f>
        <v>-156</v>
      </c>
      <c r="J147" s="295">
        <f>$F147*I147</f>
        <v>146250</v>
      </c>
      <c r="K147" s="828">
        <f>J147/1000000</f>
        <v>0.14624999999999999</v>
      </c>
      <c r="L147" s="288">
        <v>999738</v>
      </c>
      <c r="M147" s="289">
        <v>999739</v>
      </c>
      <c r="N147" s="295">
        <f>L147-M147</f>
        <v>-1</v>
      </c>
      <c r="O147" s="295">
        <f>$F147*N147</f>
        <v>937.5</v>
      </c>
      <c r="P147" s="828">
        <f>O147/1000000</f>
        <v>9.3749999999999997E-4</v>
      </c>
      <c r="Q147" s="394"/>
    </row>
    <row r="148" spans="1:17" s="531" customFormat="1" ht="15">
      <c r="A148" s="305">
        <v>12</v>
      </c>
      <c r="B148" s="597" t="s">
        <v>407</v>
      </c>
      <c r="C148" s="309">
        <v>4864808</v>
      </c>
      <c r="D148" s="294" t="s">
        <v>12</v>
      </c>
      <c r="E148" s="277" t="s">
        <v>300</v>
      </c>
      <c r="F148" s="294">
        <v>-187.5</v>
      </c>
      <c r="G148" s="288">
        <v>979886</v>
      </c>
      <c r="H148" s="289">
        <v>980278</v>
      </c>
      <c r="I148" s="295">
        <f>G148-H148</f>
        <v>-392</v>
      </c>
      <c r="J148" s="295">
        <f>$F148*I148</f>
        <v>73500</v>
      </c>
      <c r="K148" s="828">
        <f>J148/1000000</f>
        <v>7.3499999999999996E-2</v>
      </c>
      <c r="L148" s="288">
        <v>2527</v>
      </c>
      <c r="M148" s="289">
        <v>2532</v>
      </c>
      <c r="N148" s="295">
        <f>L148-M148</f>
        <v>-5</v>
      </c>
      <c r="O148" s="295">
        <f>$F148*N148</f>
        <v>937.5</v>
      </c>
      <c r="P148" s="828">
        <f>O148/1000000</f>
        <v>9.3749999999999997E-4</v>
      </c>
      <c r="Q148" s="394"/>
    </row>
    <row r="149" spans="1:17" s="531" customFormat="1" ht="15">
      <c r="A149" s="305">
        <v>13</v>
      </c>
      <c r="B149" s="597" t="s">
        <v>463</v>
      </c>
      <c r="C149" s="309">
        <v>4865080</v>
      </c>
      <c r="D149" s="294" t="s">
        <v>12</v>
      </c>
      <c r="E149" s="277" t="s">
        <v>300</v>
      </c>
      <c r="F149" s="294">
        <v>-2500</v>
      </c>
      <c r="G149" s="288">
        <v>999965</v>
      </c>
      <c r="H149" s="289">
        <v>999982</v>
      </c>
      <c r="I149" s="295">
        <f>G149-H149</f>
        <v>-17</v>
      </c>
      <c r="J149" s="295">
        <f>$F149*I149</f>
        <v>42500</v>
      </c>
      <c r="K149" s="828">
        <f>J149/1000000</f>
        <v>4.2500000000000003E-2</v>
      </c>
      <c r="L149" s="288">
        <v>999997</v>
      </c>
      <c r="M149" s="289">
        <v>999997</v>
      </c>
      <c r="N149" s="295">
        <f>L149-M149</f>
        <v>0</v>
      </c>
      <c r="O149" s="295">
        <f>$F149*N149</f>
        <v>0</v>
      </c>
      <c r="P149" s="828">
        <f>O149/1000000</f>
        <v>0</v>
      </c>
      <c r="Q149" s="394"/>
    </row>
    <row r="150" spans="1:17" s="277" customFormat="1" ht="15.75" thickBot="1">
      <c r="A150" s="557">
        <v>14</v>
      </c>
      <c r="B150" s="593" t="s">
        <v>408</v>
      </c>
      <c r="C150" s="594">
        <v>4864822</v>
      </c>
      <c r="D150" s="598" t="s">
        <v>12</v>
      </c>
      <c r="E150" s="595" t="s">
        <v>300</v>
      </c>
      <c r="F150" s="594">
        <v>-100</v>
      </c>
      <c r="G150" s="378">
        <v>992869</v>
      </c>
      <c r="H150" s="379">
        <v>993010</v>
      </c>
      <c r="I150" s="594">
        <f>G150-H150</f>
        <v>-141</v>
      </c>
      <c r="J150" s="594">
        <f>$F150*I150</f>
        <v>14100</v>
      </c>
      <c r="K150" s="821">
        <f>J150/1000000</f>
        <v>1.41E-2</v>
      </c>
      <c r="L150" s="378">
        <v>32213</v>
      </c>
      <c r="M150" s="379">
        <v>32214</v>
      </c>
      <c r="N150" s="594">
        <f>L150-M150</f>
        <v>-1</v>
      </c>
      <c r="O150" s="594">
        <f>$F150*N150</f>
        <v>100</v>
      </c>
      <c r="P150" s="821">
        <f>O150/1000000</f>
        <v>1E-4</v>
      </c>
      <c r="Q150" s="599"/>
    </row>
    <row r="151" spans="1:17" ht="15.75" thickTop="1">
      <c r="A151" s="385"/>
      <c r="B151" s="385"/>
      <c r="C151" s="385"/>
      <c r="D151" s="385"/>
      <c r="E151" s="385"/>
      <c r="F151" s="385"/>
      <c r="G151" s="385"/>
      <c r="H151" s="385"/>
      <c r="I151" s="385"/>
      <c r="J151" s="385"/>
      <c r="K151" s="829"/>
      <c r="L151" s="440"/>
      <c r="M151" s="385"/>
      <c r="N151" s="385"/>
      <c r="O151" s="385"/>
      <c r="P151" s="829"/>
      <c r="Q151" s="385"/>
    </row>
    <row r="152" spans="1:17" ht="18">
      <c r="A152" s="403"/>
      <c r="B152" s="242" t="s">
        <v>267</v>
      </c>
      <c r="C152" s="403"/>
      <c r="D152" s="403"/>
      <c r="E152" s="403"/>
      <c r="F152" s="403"/>
      <c r="G152" s="403"/>
      <c r="H152" s="403"/>
      <c r="I152" s="403"/>
      <c r="J152" s="403"/>
      <c r="K152" s="113">
        <f>SUM(K130:K151)</f>
        <v>0.54589940000000003</v>
      </c>
      <c r="L152" s="403"/>
      <c r="M152" s="403"/>
      <c r="N152" s="403"/>
      <c r="O152" s="403"/>
      <c r="P152" s="113">
        <f>SUM(P130:P151)</f>
        <v>0.57372498999999999</v>
      </c>
      <c r="Q152" s="403"/>
    </row>
    <row r="153" spans="1:17" ht="15.75">
      <c r="A153" s="403"/>
      <c r="B153" s="403"/>
      <c r="C153" s="403"/>
      <c r="D153" s="403"/>
      <c r="E153" s="403"/>
      <c r="F153" s="403"/>
      <c r="G153" s="403"/>
      <c r="H153" s="403"/>
      <c r="I153" s="403"/>
      <c r="J153" s="403"/>
      <c r="K153" s="830"/>
      <c r="L153" s="403"/>
      <c r="M153" s="403"/>
      <c r="N153" s="403"/>
      <c r="O153" s="403"/>
      <c r="P153" s="830"/>
      <c r="Q153" s="403"/>
    </row>
    <row r="154" spans="1:17" ht="15.75">
      <c r="A154" s="403"/>
      <c r="B154" s="403"/>
      <c r="C154" s="403"/>
      <c r="D154" s="403"/>
      <c r="E154" s="403"/>
      <c r="F154" s="403"/>
      <c r="G154" s="403"/>
      <c r="H154" s="403"/>
      <c r="I154" s="403"/>
      <c r="J154" s="403"/>
      <c r="K154" s="830"/>
      <c r="L154" s="403"/>
      <c r="M154" s="403"/>
      <c r="N154" s="403"/>
      <c r="O154" s="403"/>
      <c r="P154" s="830"/>
      <c r="Q154" s="403"/>
    </row>
    <row r="155" spans="1:17" ht="15.75">
      <c r="A155" s="403"/>
      <c r="B155" s="403"/>
      <c r="C155" s="403"/>
      <c r="D155" s="403"/>
      <c r="E155" s="403"/>
      <c r="F155" s="403"/>
      <c r="G155" s="403"/>
      <c r="H155" s="403"/>
      <c r="I155" s="403"/>
      <c r="J155" s="403"/>
      <c r="K155" s="830"/>
      <c r="L155" s="403"/>
      <c r="M155" s="403"/>
      <c r="N155" s="403"/>
      <c r="O155" s="403"/>
      <c r="P155" s="830"/>
      <c r="Q155" s="403"/>
    </row>
    <row r="156" spans="1:17" ht="15.75">
      <c r="A156" s="403"/>
      <c r="B156" s="403"/>
      <c r="C156" s="403"/>
      <c r="D156" s="403"/>
      <c r="E156" s="403"/>
      <c r="F156" s="403"/>
      <c r="G156" s="403"/>
      <c r="H156" s="403"/>
      <c r="I156" s="403"/>
      <c r="J156" s="403"/>
      <c r="K156" s="830"/>
      <c r="L156" s="403"/>
      <c r="M156" s="403"/>
      <c r="N156" s="403"/>
      <c r="O156" s="403"/>
      <c r="P156" s="830"/>
      <c r="Q156" s="403"/>
    </row>
    <row r="157" spans="1:17" ht="15.75">
      <c r="A157" s="403"/>
      <c r="B157" s="403"/>
      <c r="C157" s="403"/>
      <c r="D157" s="403"/>
      <c r="E157" s="403"/>
      <c r="F157" s="403"/>
      <c r="G157" s="403"/>
      <c r="H157" s="403"/>
      <c r="I157" s="403"/>
      <c r="J157" s="403"/>
      <c r="K157" s="830"/>
      <c r="L157" s="403"/>
      <c r="M157" s="403"/>
      <c r="N157" s="403"/>
      <c r="O157" s="403"/>
      <c r="P157" s="830"/>
      <c r="Q157" s="403"/>
    </row>
    <row r="158" spans="1:17" ht="13.5" thickBot="1">
      <c r="A158" s="454"/>
      <c r="B158" s="454"/>
      <c r="C158" s="454"/>
      <c r="D158" s="454"/>
      <c r="E158" s="454"/>
      <c r="F158" s="454"/>
      <c r="G158" s="454"/>
      <c r="H158" s="454"/>
      <c r="I158" s="454"/>
      <c r="J158" s="454"/>
      <c r="K158" s="831"/>
      <c r="L158" s="454"/>
      <c r="M158" s="454"/>
      <c r="N158" s="454"/>
      <c r="O158" s="454"/>
      <c r="P158" s="831"/>
      <c r="Q158" s="454"/>
    </row>
    <row r="159" spans="1:17" ht="31.5" customHeight="1">
      <c r="A159" s="114" t="s">
        <v>216</v>
      </c>
      <c r="B159" s="115"/>
      <c r="C159" s="115"/>
      <c r="D159" s="116"/>
      <c r="E159" s="117"/>
      <c r="F159" s="116"/>
      <c r="G159" s="116"/>
      <c r="H159" s="115"/>
      <c r="I159" s="118"/>
      <c r="J159" s="119"/>
      <c r="K159" s="120"/>
      <c r="L159" s="451"/>
      <c r="M159" s="451"/>
      <c r="N159" s="451"/>
      <c r="O159" s="451"/>
      <c r="P159" s="712"/>
      <c r="Q159" s="452"/>
    </row>
    <row r="160" spans="1:17" ht="28.5" customHeight="1">
      <c r="A160" s="121" t="s">
        <v>264</v>
      </c>
      <c r="B160" s="75"/>
      <c r="C160" s="75"/>
      <c r="D160" s="75"/>
      <c r="E160" s="76"/>
      <c r="F160" s="75"/>
      <c r="G160" s="75"/>
      <c r="H160" s="75"/>
      <c r="I160" s="77"/>
      <c r="J160" s="75"/>
      <c r="K160" s="113">
        <f>K119</f>
        <v>-39.352951609999998</v>
      </c>
      <c r="L160" s="403"/>
      <c r="M160" s="403"/>
      <c r="N160" s="403"/>
      <c r="O160" s="403"/>
      <c r="P160" s="113">
        <f>P119</f>
        <v>-3.2416270279999999</v>
      </c>
      <c r="Q160" s="453"/>
    </row>
    <row r="161" spans="1:17" ht="28.5" customHeight="1">
      <c r="A161" s="121" t="s">
        <v>265</v>
      </c>
      <c r="B161" s="75"/>
      <c r="C161" s="75"/>
      <c r="D161" s="75"/>
      <c r="E161" s="76"/>
      <c r="F161" s="75"/>
      <c r="G161" s="75"/>
      <c r="H161" s="75"/>
      <c r="I161" s="77"/>
      <c r="J161" s="75"/>
      <c r="K161" s="113">
        <f>K152</f>
        <v>0.54589940000000003</v>
      </c>
      <c r="L161" s="403"/>
      <c r="M161" s="403"/>
      <c r="N161" s="403"/>
      <c r="O161" s="403"/>
      <c r="P161" s="113">
        <f>P152</f>
        <v>0.57372498999999999</v>
      </c>
      <c r="Q161" s="453"/>
    </row>
    <row r="162" spans="1:17" ht="28.5" customHeight="1">
      <c r="A162" s="121" t="s">
        <v>217</v>
      </c>
      <c r="B162" s="75"/>
      <c r="C162" s="75"/>
      <c r="D162" s="75"/>
      <c r="E162" s="76"/>
      <c r="F162" s="75"/>
      <c r="G162" s="75"/>
      <c r="H162" s="75"/>
      <c r="I162" s="77"/>
      <c r="J162" s="75"/>
      <c r="K162" s="113">
        <f>'ROHTAK ROAD'!K43</f>
        <v>-2.5328000000000004</v>
      </c>
      <c r="L162" s="403"/>
      <c r="M162" s="403"/>
      <c r="N162" s="403"/>
      <c r="O162" s="403"/>
      <c r="P162" s="113">
        <f>'ROHTAK ROAD'!P43</f>
        <v>-0.1529375</v>
      </c>
      <c r="Q162" s="453"/>
    </row>
    <row r="163" spans="1:17" ht="27.75" customHeight="1" thickBot="1">
      <c r="A163" s="123" t="s">
        <v>218</v>
      </c>
      <c r="B163" s="122"/>
      <c r="C163" s="122"/>
      <c r="D163" s="122"/>
      <c r="E163" s="122"/>
      <c r="F163" s="122"/>
      <c r="G163" s="122"/>
      <c r="H163" s="122"/>
      <c r="I163" s="122"/>
      <c r="J163" s="122"/>
      <c r="K163" s="356">
        <f>SUM(K160:K162)</f>
        <v>-41.339852209999997</v>
      </c>
      <c r="L163" s="454"/>
      <c r="M163" s="454"/>
      <c r="N163" s="454"/>
      <c r="O163" s="454"/>
      <c r="P163" s="356">
        <f>SUM(P160:P162)</f>
        <v>-2.820839538</v>
      </c>
      <c r="Q163" s="455"/>
    </row>
    <row r="167" spans="1:17" ht="13.5" thickBot="1">
      <c r="A167" s="207"/>
    </row>
    <row r="168" spans="1:17">
      <c r="A168" s="456"/>
      <c r="B168" s="457"/>
      <c r="C168" s="457"/>
      <c r="D168" s="457"/>
      <c r="E168" s="457"/>
      <c r="F168" s="457"/>
      <c r="G168" s="457"/>
      <c r="H168" s="451"/>
      <c r="I168" s="451"/>
      <c r="J168" s="451"/>
      <c r="K168" s="712"/>
      <c r="L168" s="451"/>
      <c r="M168" s="451"/>
      <c r="N168" s="451"/>
      <c r="O168" s="451"/>
      <c r="P168" s="712"/>
      <c r="Q168" s="452"/>
    </row>
    <row r="169" spans="1:17" ht="23.25">
      <c r="A169" s="458" t="s">
        <v>282</v>
      </c>
      <c r="B169" s="459"/>
      <c r="C169" s="459"/>
      <c r="D169" s="459"/>
      <c r="E169" s="459"/>
      <c r="F169" s="459"/>
      <c r="G169" s="459"/>
      <c r="H169" s="403"/>
      <c r="I169" s="403"/>
      <c r="J169" s="403"/>
      <c r="K169" s="826"/>
      <c r="L169" s="403"/>
      <c r="M169" s="403"/>
      <c r="N169" s="403"/>
      <c r="O169" s="403"/>
      <c r="P169" s="826"/>
      <c r="Q169" s="453"/>
    </row>
    <row r="170" spans="1:17">
      <c r="A170" s="460"/>
      <c r="B170" s="459"/>
      <c r="C170" s="459"/>
      <c r="D170" s="459"/>
      <c r="E170" s="459"/>
      <c r="F170" s="459"/>
      <c r="G170" s="459"/>
      <c r="H170" s="403"/>
      <c r="I170" s="403"/>
      <c r="J170" s="403"/>
      <c r="K170" s="826"/>
      <c r="L170" s="403"/>
      <c r="M170" s="403"/>
      <c r="N170" s="403"/>
      <c r="O170" s="403"/>
      <c r="P170" s="826"/>
      <c r="Q170" s="453"/>
    </row>
    <row r="171" spans="1:17" ht="15.75">
      <c r="A171" s="461"/>
      <c r="B171" s="462"/>
      <c r="C171" s="462"/>
      <c r="D171" s="462"/>
      <c r="E171" s="462"/>
      <c r="F171" s="462"/>
      <c r="G171" s="462"/>
      <c r="H171" s="403"/>
      <c r="I171" s="403"/>
      <c r="J171" s="403"/>
      <c r="K171" s="832" t="s">
        <v>294</v>
      </c>
      <c r="L171" s="403"/>
      <c r="M171" s="403"/>
      <c r="N171" s="403"/>
      <c r="O171" s="403"/>
      <c r="P171" s="832" t="s">
        <v>295</v>
      </c>
      <c r="Q171" s="453"/>
    </row>
    <row r="172" spans="1:17">
      <c r="A172" s="463"/>
      <c r="B172" s="84"/>
      <c r="C172" s="84"/>
      <c r="D172" s="84"/>
      <c r="E172" s="84"/>
      <c r="F172" s="84"/>
      <c r="G172" s="84"/>
      <c r="H172" s="403"/>
      <c r="I172" s="403"/>
      <c r="J172" s="403"/>
      <c r="K172" s="826"/>
      <c r="L172" s="403"/>
      <c r="M172" s="403"/>
      <c r="N172" s="403"/>
      <c r="O172" s="403"/>
      <c r="P172" s="826"/>
      <c r="Q172" s="453"/>
    </row>
    <row r="173" spans="1:17">
      <c r="A173" s="463"/>
      <c r="B173" s="84"/>
      <c r="C173" s="84"/>
      <c r="D173" s="84"/>
      <c r="E173" s="84"/>
      <c r="F173" s="84"/>
      <c r="G173" s="84"/>
      <c r="H173" s="403"/>
      <c r="I173" s="403"/>
      <c r="J173" s="403"/>
      <c r="K173" s="826"/>
      <c r="L173" s="403"/>
      <c r="M173" s="403"/>
      <c r="N173" s="403"/>
      <c r="O173" s="403"/>
      <c r="P173" s="826"/>
      <c r="Q173" s="453"/>
    </row>
    <row r="174" spans="1:17" ht="24.75" customHeight="1">
      <c r="A174" s="464" t="s">
        <v>285</v>
      </c>
      <c r="B174" s="465"/>
      <c r="C174" s="465"/>
      <c r="D174" s="466"/>
      <c r="E174" s="466"/>
      <c r="F174" s="467"/>
      <c r="G174" s="466"/>
      <c r="H174" s="403"/>
      <c r="I174" s="403"/>
      <c r="J174" s="403"/>
      <c r="K174" s="468">
        <f>K163</f>
        <v>-41.339852209999997</v>
      </c>
      <c r="L174" s="466" t="s">
        <v>283</v>
      </c>
      <c r="M174" s="403"/>
      <c r="N174" s="403"/>
      <c r="O174" s="403"/>
      <c r="P174" s="468">
        <f>P163</f>
        <v>-2.820839538</v>
      </c>
      <c r="Q174" s="469" t="s">
        <v>283</v>
      </c>
    </row>
    <row r="175" spans="1:17" ht="15">
      <c r="A175" s="470"/>
      <c r="B175" s="471"/>
      <c r="C175" s="471"/>
      <c r="D175" s="459"/>
      <c r="E175" s="459"/>
      <c r="F175" s="472"/>
      <c r="G175" s="459"/>
      <c r="H175" s="403"/>
      <c r="I175" s="403"/>
      <c r="J175" s="403"/>
      <c r="K175" s="468"/>
      <c r="L175" s="459"/>
      <c r="M175" s="403"/>
      <c r="N175" s="403"/>
      <c r="O175" s="403"/>
      <c r="P175" s="468"/>
      <c r="Q175" s="473"/>
    </row>
    <row r="176" spans="1:17" ht="21.75" customHeight="1">
      <c r="A176" s="474" t="s">
        <v>284</v>
      </c>
      <c r="B176" s="40"/>
      <c r="C176" s="40"/>
      <c r="D176" s="459"/>
      <c r="E176" s="459"/>
      <c r="F176" s="475"/>
      <c r="G176" s="466"/>
      <c r="H176" s="403"/>
      <c r="I176" s="403"/>
      <c r="J176" s="403"/>
      <c r="K176" s="468">
        <f>'STEPPED UP GENCO'!K71</f>
        <v>7.7739323178000008</v>
      </c>
      <c r="L176" s="466" t="s">
        <v>283</v>
      </c>
      <c r="M176" s="403"/>
      <c r="N176" s="403"/>
      <c r="O176" s="403"/>
      <c r="P176" s="468">
        <f>'STEPPED UP GENCO'!P71</f>
        <v>7.0931439999999985E-2</v>
      </c>
      <c r="Q176" s="469" t="s">
        <v>283</v>
      </c>
    </row>
    <row r="177" spans="1:17">
      <c r="A177" s="476"/>
      <c r="B177" s="403"/>
      <c r="C177" s="403"/>
      <c r="D177" s="403"/>
      <c r="E177" s="403"/>
      <c r="F177" s="403"/>
      <c r="G177" s="403"/>
      <c r="H177" s="403"/>
      <c r="I177" s="403"/>
      <c r="J177" s="403"/>
      <c r="K177" s="826"/>
      <c r="L177" s="403"/>
      <c r="M177" s="403"/>
      <c r="N177" s="403"/>
      <c r="O177" s="403"/>
      <c r="P177" s="826"/>
      <c r="Q177" s="453"/>
    </row>
    <row r="178" spans="1:17" ht="2.25" customHeight="1">
      <c r="A178" s="476"/>
      <c r="B178" s="403"/>
      <c r="C178" s="403"/>
      <c r="D178" s="403"/>
      <c r="E178" s="403"/>
      <c r="F178" s="403"/>
      <c r="G178" s="403"/>
      <c r="H178" s="403"/>
      <c r="I178" s="403"/>
      <c r="J178" s="403"/>
      <c r="K178" s="826"/>
      <c r="L178" s="403"/>
      <c r="M178" s="403"/>
      <c r="N178" s="403"/>
      <c r="O178" s="403"/>
      <c r="P178" s="826"/>
      <c r="Q178" s="453"/>
    </row>
    <row r="179" spans="1:17" ht="7.5" customHeight="1">
      <c r="A179" s="476"/>
      <c r="B179" s="403"/>
      <c r="C179" s="403"/>
      <c r="D179" s="403"/>
      <c r="E179" s="403"/>
      <c r="F179" s="403"/>
      <c r="G179" s="403"/>
      <c r="H179" s="403"/>
      <c r="I179" s="403"/>
      <c r="J179" s="403"/>
      <c r="K179" s="826"/>
      <c r="L179" s="403"/>
      <c r="M179" s="403"/>
      <c r="N179" s="403"/>
      <c r="O179" s="403"/>
      <c r="P179" s="826"/>
      <c r="Q179" s="453"/>
    </row>
    <row r="180" spans="1:17" ht="21" thickBot="1">
      <c r="A180" s="477"/>
      <c r="B180" s="454"/>
      <c r="C180" s="454"/>
      <c r="D180" s="454"/>
      <c r="E180" s="454"/>
      <c r="F180" s="454"/>
      <c r="G180" s="454"/>
      <c r="H180" s="478"/>
      <c r="I180" s="478"/>
      <c r="J180" s="479" t="s">
        <v>286</v>
      </c>
      <c r="K180" s="480">
        <f>SUM(K174:K179)</f>
        <v>-33.565919892199993</v>
      </c>
      <c r="L180" s="478" t="s">
        <v>283</v>
      </c>
      <c r="M180" s="481"/>
      <c r="N180" s="454"/>
      <c r="O180" s="454"/>
      <c r="P180" s="480">
        <f>SUM(P174:P179)</f>
        <v>-2.7499080980000001</v>
      </c>
      <c r="Q180" s="482" t="s">
        <v>283</v>
      </c>
    </row>
  </sheetData>
  <phoneticPr fontId="5" type="noConversion"/>
  <printOptions horizontalCentered="1"/>
  <pageMargins left="0.39" right="0.25" top="0.36" bottom="0" header="0.38" footer="0.5"/>
  <pageSetup scale="52" orientation="landscape" verticalDpi="300" r:id="rId1"/>
  <headerFooter alignWithMargins="0"/>
  <rowBreaks count="2" manualBreakCount="2">
    <brk id="71" max="16" man="1"/>
    <brk id="124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8"/>
  <sheetViews>
    <sheetView workbookViewId="0">
      <selection activeCell="L34" sqref="L34"/>
    </sheetView>
  </sheetViews>
  <sheetFormatPr defaultRowHeight="12.75"/>
  <cols>
    <col min="1" max="1" width="12.85546875" bestFit="1" customWidth="1"/>
    <col min="2" max="2" width="14.28515625" customWidth="1"/>
  </cols>
  <sheetData>
    <row r="1" spans="1:3" ht="20.25">
      <c r="A1" s="654"/>
      <c r="B1" s="251"/>
      <c r="C1" s="655"/>
    </row>
    <row r="2" spans="1:3" ht="20.25">
      <c r="A2" s="654"/>
      <c r="B2" s="251"/>
      <c r="C2" s="655"/>
    </row>
    <row r="3" spans="1:3" ht="20.25">
      <c r="A3" s="654"/>
      <c r="B3" s="251"/>
      <c r="C3" s="655"/>
    </row>
    <row r="4" spans="1:3" ht="20.25">
      <c r="A4" s="654"/>
      <c r="B4" s="251"/>
      <c r="C4" s="655"/>
    </row>
    <row r="5" spans="1:3" ht="20.25">
      <c r="A5" s="654"/>
      <c r="B5" s="251"/>
      <c r="C5" s="655"/>
    </row>
    <row r="6" spans="1:3" ht="20.25">
      <c r="A6" s="654"/>
      <c r="B6" s="251"/>
      <c r="C6" s="655"/>
    </row>
    <row r="7" spans="1:3" ht="20.25">
      <c r="A7" s="654"/>
      <c r="B7" s="251"/>
      <c r="C7" s="655"/>
    </row>
    <row r="8" spans="1:3" ht="20.25">
      <c r="A8" s="654"/>
      <c r="B8" s="251"/>
      <c r="C8" s="655"/>
    </row>
    <row r="9" spans="1:3" ht="20.25">
      <c r="A9" s="654"/>
      <c r="B9" s="251"/>
      <c r="C9" s="655"/>
    </row>
    <row r="10" spans="1:3" ht="20.25">
      <c r="A10" s="654"/>
      <c r="B10" s="251"/>
      <c r="C10" s="655"/>
    </row>
    <row r="11" spans="1:3" ht="20.25">
      <c r="A11" s="654"/>
      <c r="B11" s="251"/>
      <c r="C11" s="655"/>
    </row>
    <row r="12" spans="1:3" ht="20.25">
      <c r="A12" s="654"/>
      <c r="B12" s="251"/>
      <c r="C12" s="655"/>
    </row>
    <row r="13" spans="1:3" ht="20.25">
      <c r="A13" s="654"/>
      <c r="B13" s="251"/>
      <c r="C13" s="655"/>
    </row>
    <row r="14" spans="1:3" ht="20.25">
      <c r="A14" s="654"/>
      <c r="B14" s="251"/>
      <c r="C14" s="655"/>
    </row>
    <row r="15" spans="1:3" ht="20.25">
      <c r="A15" s="654"/>
      <c r="B15" s="251"/>
      <c r="C15" s="655"/>
    </row>
    <row r="16" spans="1:3" ht="20.25">
      <c r="A16" s="654"/>
      <c r="B16" s="251"/>
      <c r="C16" s="655"/>
    </row>
    <row r="17" spans="1:3" ht="20.25">
      <c r="A17" s="653"/>
      <c r="B17" s="253"/>
      <c r="C17" s="655"/>
    </row>
    <row r="18" spans="1:3" ht="20.25">
      <c r="A18" s="654"/>
      <c r="B18" s="251"/>
      <c r="C18" s="655"/>
    </row>
    <row r="19" spans="1:3" ht="20.25">
      <c r="A19" s="654"/>
      <c r="B19" s="251"/>
      <c r="C19" s="655"/>
    </row>
    <row r="20" spans="1:3" ht="20.25">
      <c r="A20" s="654"/>
      <c r="B20" s="251"/>
      <c r="C20" s="655"/>
    </row>
    <row r="21" spans="1:3" ht="20.25">
      <c r="A21" s="654"/>
      <c r="B21" s="251"/>
      <c r="C21" s="655"/>
    </row>
    <row r="22" spans="1:3" ht="20.25">
      <c r="A22" s="654"/>
      <c r="B22" s="251"/>
      <c r="C22" s="655"/>
    </row>
    <row r="23" spans="1:3" ht="20.25">
      <c r="A23" s="654"/>
      <c r="C23" s="655"/>
    </row>
    <row r="24" spans="1:3" ht="20.25">
      <c r="A24" s="654"/>
      <c r="C24" s="655"/>
    </row>
    <row r="25" spans="1:3" ht="20.25">
      <c r="A25" s="654"/>
      <c r="C25" s="655"/>
    </row>
    <row r="26" spans="1:3" ht="20.25">
      <c r="A26" s="654"/>
      <c r="B26" s="251"/>
      <c r="C26" s="655"/>
    </row>
    <row r="27" spans="1:3" ht="20.25">
      <c r="A27" s="654"/>
      <c r="B27" s="251"/>
      <c r="C27" s="655"/>
    </row>
    <row r="28" spans="1:3" ht="20.25">
      <c r="A28" s="654"/>
      <c r="B28" s="251"/>
      <c r="C28" s="655"/>
    </row>
    <row r="29" spans="1:3" ht="20.25">
      <c r="A29" s="654"/>
      <c r="B29" s="251"/>
      <c r="C29" s="655"/>
    </row>
    <row r="30" spans="1:3" ht="20.25">
      <c r="A30" s="654"/>
      <c r="B30" s="251"/>
      <c r="C30" s="655"/>
    </row>
    <row r="31" spans="1:3" ht="20.25">
      <c r="A31" s="654"/>
      <c r="B31" s="251"/>
      <c r="C31" s="655"/>
    </row>
    <row r="32" spans="1:3">
      <c r="A32" s="135"/>
      <c r="B32" s="135"/>
      <c r="C32" s="655"/>
    </row>
    <row r="33" spans="1:3">
      <c r="A33" s="135"/>
      <c r="B33" s="135"/>
      <c r="C33" s="655"/>
    </row>
    <row r="34" spans="1:3">
      <c r="A34" s="134"/>
      <c r="B34" s="134"/>
      <c r="C34" s="655"/>
    </row>
    <row r="35" spans="1:3">
      <c r="A35" s="135"/>
      <c r="B35" s="135"/>
      <c r="C35" s="655"/>
    </row>
    <row r="36" spans="1:3">
      <c r="A36" s="135"/>
      <c r="B36" s="135"/>
      <c r="C36" s="655"/>
    </row>
    <row r="37" spans="1:3">
      <c r="A37" s="135"/>
      <c r="B37" s="135"/>
      <c r="C37" s="655"/>
    </row>
    <row r="38" spans="1:3">
      <c r="A38" s="135"/>
      <c r="B38" s="135"/>
      <c r="C38" s="655"/>
    </row>
    <row r="39" spans="1:3">
      <c r="A39" s="135"/>
      <c r="B39" s="135"/>
      <c r="C39" s="655"/>
    </row>
    <row r="40" spans="1:3">
      <c r="A40" s="135"/>
      <c r="B40" s="135"/>
      <c r="C40" s="655"/>
    </row>
    <row r="41" spans="1:3">
      <c r="A41" s="135"/>
      <c r="B41" s="135"/>
      <c r="C41" s="655"/>
    </row>
    <row r="42" spans="1:3">
      <c r="A42" s="135"/>
      <c r="B42" s="135"/>
      <c r="C42" s="655"/>
    </row>
    <row r="43" spans="1:3">
      <c r="A43" s="135"/>
      <c r="B43" s="135"/>
      <c r="C43" s="655"/>
    </row>
    <row r="44" spans="1:3">
      <c r="A44" s="135"/>
      <c r="B44" s="135"/>
      <c r="C44" s="655"/>
    </row>
    <row r="45" spans="1:3" ht="14.25">
      <c r="A45" s="277"/>
      <c r="B45" s="277"/>
      <c r="C45" s="655"/>
    </row>
    <row r="46" spans="1:3">
      <c r="A46" s="135"/>
      <c r="B46" s="135"/>
      <c r="C46" s="655"/>
    </row>
    <row r="47" spans="1:3">
      <c r="A47" s="135"/>
      <c r="B47" s="135"/>
      <c r="C47" s="655"/>
    </row>
    <row r="48" spans="1:3">
      <c r="A48" s="135"/>
      <c r="B48" s="135"/>
      <c r="C48" s="655"/>
    </row>
    <row r="49" spans="1:3">
      <c r="A49" s="135"/>
      <c r="B49" s="135"/>
      <c r="C49" s="655"/>
    </row>
    <row r="50" spans="1:3">
      <c r="A50" s="135"/>
      <c r="B50" s="135"/>
      <c r="C50" s="655"/>
    </row>
    <row r="51" spans="1:3">
      <c r="A51" s="135"/>
      <c r="B51" s="135"/>
      <c r="C51" s="655"/>
    </row>
    <row r="52" spans="1:3">
      <c r="A52" s="403"/>
      <c r="B52" s="403"/>
      <c r="C52" s="655"/>
    </row>
    <row r="53" spans="1:3">
      <c r="A53" s="137"/>
      <c r="B53" s="137"/>
      <c r="C53" s="655"/>
    </row>
    <row r="54" spans="1:3">
      <c r="A54" s="403"/>
      <c r="B54" s="403"/>
      <c r="C54" s="655"/>
    </row>
    <row r="55" spans="1:3">
      <c r="A55" s="643"/>
      <c r="B55" s="643"/>
      <c r="C55" s="655"/>
    </row>
    <row r="56" spans="1:3">
      <c r="A56" s="137"/>
      <c r="B56" s="137"/>
      <c r="C56" s="655"/>
    </row>
    <row r="57" spans="1:3">
      <c r="A57" s="135"/>
      <c r="B57" s="135"/>
      <c r="C57" s="655"/>
    </row>
    <row r="58" spans="1:3">
      <c r="A58" s="135"/>
      <c r="B58" s="135"/>
      <c r="C58" s="655"/>
    </row>
    <row r="59" spans="1:3" ht="16.5">
      <c r="A59" s="284"/>
      <c r="B59" s="284"/>
      <c r="C59" s="655"/>
    </row>
    <row r="60" spans="1:3">
      <c r="A60" s="135"/>
      <c r="B60" s="135"/>
      <c r="C60" s="655"/>
    </row>
    <row r="61" spans="1:3">
      <c r="A61" s="135"/>
      <c r="B61" s="135"/>
      <c r="C61" s="655"/>
    </row>
    <row r="62" spans="1:3">
      <c r="A62" s="137"/>
      <c r="B62" s="137"/>
      <c r="C62" s="655"/>
    </row>
    <row r="63" spans="1:3">
      <c r="A63" s="137"/>
      <c r="B63" s="137"/>
      <c r="C63" s="655"/>
    </row>
    <row r="64" spans="1:3">
      <c r="A64" s="142"/>
      <c r="B64" s="142"/>
      <c r="C64" s="655"/>
    </row>
    <row r="65" spans="1:3" ht="18">
      <c r="A65" s="503"/>
      <c r="B65" s="263"/>
      <c r="C65" s="655"/>
    </row>
    <row r="66" spans="1:3" ht="18">
      <c r="A66" s="503"/>
      <c r="B66" s="263"/>
      <c r="C66" s="655"/>
    </row>
    <row r="67" spans="1:3" ht="18">
      <c r="A67" s="503"/>
      <c r="B67" s="263"/>
      <c r="C67" s="655"/>
    </row>
    <row r="68" spans="1:3" ht="18.75" thickBot="1">
      <c r="A68" s="651"/>
      <c r="B68" s="263"/>
      <c r="C68" s="641"/>
    </row>
    <row r="69" spans="1:3" ht="20.25">
      <c r="A69" s="652"/>
      <c r="B69" s="263"/>
      <c r="C69" s="641"/>
    </row>
    <row r="70" spans="1:3" ht="20.25">
      <c r="A70" s="652"/>
      <c r="B70" s="263"/>
      <c r="C70" s="641"/>
    </row>
    <row r="71" spans="1:3" ht="20.25">
      <c r="A71" s="652"/>
      <c r="B71" s="263"/>
      <c r="C71" s="641"/>
    </row>
    <row r="72" spans="1:3" ht="20.25">
      <c r="A72" s="652"/>
      <c r="B72" s="263"/>
      <c r="C72" s="641"/>
    </row>
    <row r="73" spans="1:3" ht="20.25">
      <c r="A73" s="652"/>
      <c r="B73" s="263"/>
      <c r="C73" s="641"/>
    </row>
    <row r="74" spans="1:3" ht="20.25">
      <c r="A74" s="652"/>
      <c r="B74" s="263"/>
      <c r="C74" s="641"/>
    </row>
    <row r="75" spans="1:3" ht="20.25">
      <c r="A75" s="652"/>
      <c r="B75" s="263"/>
      <c r="C75" s="641"/>
    </row>
    <row r="76" spans="1:3" ht="18.75" thickBot="1">
      <c r="A76" s="45"/>
      <c r="B76" s="263"/>
      <c r="C76" s="641"/>
    </row>
    <row r="77" spans="1:3">
      <c r="C77" s="641"/>
    </row>
    <row r="78" spans="1:3">
      <c r="C78" s="641"/>
    </row>
    <row r="79" spans="1:3" ht="18">
      <c r="B79" s="635"/>
      <c r="C79" s="641"/>
    </row>
    <row r="80" spans="1:3" ht="18">
      <c r="A80" s="640"/>
      <c r="B80" s="635"/>
      <c r="C80" s="641"/>
    </row>
    <row r="81" spans="1:3" ht="18">
      <c r="A81" s="640"/>
      <c r="B81" s="263"/>
      <c r="C81" s="641"/>
    </row>
    <row r="82" spans="1:3" ht="18">
      <c r="A82" s="640"/>
      <c r="B82" s="635"/>
      <c r="C82" s="641"/>
    </row>
    <row r="83" spans="1:3" ht="18">
      <c r="A83" s="640"/>
      <c r="B83" s="263"/>
      <c r="C83" s="641"/>
    </row>
    <row r="84" spans="1:3" ht="18">
      <c r="A84" s="640"/>
      <c r="B84" s="263"/>
      <c r="C84" s="641"/>
    </row>
    <row r="85" spans="1:3" ht="18">
      <c r="A85" s="640"/>
      <c r="B85" s="263"/>
      <c r="C85" s="641"/>
    </row>
    <row r="86" spans="1:3" ht="18">
      <c r="A86" s="640"/>
      <c r="B86" s="263"/>
      <c r="C86" s="641"/>
    </row>
    <row r="87" spans="1:3" ht="18">
      <c r="A87" s="640"/>
      <c r="B87" s="635"/>
      <c r="C87" s="641"/>
    </row>
    <row r="88" spans="1:3" ht="18">
      <c r="A88" s="640"/>
      <c r="B88" s="263"/>
      <c r="C88" s="641"/>
    </row>
    <row r="89" spans="1:3" ht="18">
      <c r="A89" s="646"/>
      <c r="B89" s="638"/>
      <c r="C89" s="641"/>
    </row>
    <row r="90" spans="1:3" ht="18">
      <c r="A90" s="640"/>
      <c r="B90" s="263"/>
      <c r="C90" s="641"/>
    </row>
    <row r="91" spans="1:3" ht="18">
      <c r="A91" s="640"/>
      <c r="B91" s="263"/>
      <c r="C91" s="641"/>
    </row>
    <row r="92" spans="1:3" ht="18">
      <c r="A92" s="233"/>
      <c r="B92" s="245"/>
      <c r="C92" s="641"/>
    </row>
    <row r="93" spans="1:3" ht="16.5">
      <c r="A93" s="639"/>
      <c r="B93" s="284"/>
      <c r="C93" s="641"/>
    </row>
    <row r="94" spans="1:3" ht="18">
      <c r="A94" s="640"/>
      <c r="C94" s="641"/>
    </row>
    <row r="95" spans="1:3" ht="18">
      <c r="A95" s="640"/>
      <c r="B95" s="263"/>
      <c r="C95" s="641"/>
    </row>
    <row r="96" spans="1:3" ht="18">
      <c r="A96" s="640"/>
      <c r="B96" s="263"/>
      <c r="C96" s="641"/>
    </row>
    <row r="97" spans="1:3" ht="18">
      <c r="A97" s="640"/>
      <c r="B97" s="263"/>
      <c r="C97" s="641"/>
    </row>
    <row r="98" spans="1:3" ht="16.5">
      <c r="A98" s="639"/>
      <c r="B98" s="284"/>
      <c r="C98" s="641"/>
    </row>
    <row r="99" spans="1:3" ht="16.5">
      <c r="A99" s="639"/>
      <c r="B99" s="284"/>
      <c r="C99" s="641"/>
    </row>
    <row r="100" spans="1:3" ht="16.5">
      <c r="A100" s="639"/>
      <c r="B100" s="284"/>
      <c r="C100" s="641"/>
    </row>
    <row r="101" spans="1:3" ht="16.5">
      <c r="A101" s="639"/>
      <c r="B101" s="284"/>
      <c r="C101" s="641"/>
    </row>
    <row r="102" spans="1:3" ht="16.5">
      <c r="A102" s="639"/>
      <c r="B102" s="284"/>
      <c r="C102" s="641"/>
    </row>
    <row r="103" spans="1:3" ht="16.5">
      <c r="A103" s="639"/>
      <c r="B103" s="284"/>
      <c r="C103" s="641"/>
    </row>
    <row r="104" spans="1:3" ht="16.5">
      <c r="A104" s="639"/>
      <c r="B104" s="284"/>
      <c r="C104" s="641"/>
    </row>
    <row r="105" spans="1:3" ht="16.5">
      <c r="A105" s="639"/>
      <c r="B105" s="284"/>
      <c r="C105" s="641"/>
    </row>
    <row r="106" spans="1:3" ht="16.5">
      <c r="A106" s="639"/>
      <c r="B106" s="284"/>
      <c r="C106" s="641"/>
    </row>
    <row r="107" spans="1:3" ht="16.5">
      <c r="A107" s="639"/>
      <c r="B107" s="637"/>
      <c r="C107" s="641"/>
    </row>
    <row r="108" spans="1:3" ht="16.5">
      <c r="A108" s="639"/>
      <c r="B108" s="637"/>
      <c r="C108" s="641"/>
    </row>
    <row r="109" spans="1:3" ht="16.5">
      <c r="A109" s="639"/>
      <c r="B109" s="637"/>
      <c r="C109" s="641"/>
    </row>
    <row r="110" spans="1:3" ht="16.5">
      <c r="A110" s="639"/>
      <c r="B110" s="637"/>
      <c r="C110" s="641"/>
    </row>
    <row r="111" spans="1:3" ht="16.5">
      <c r="A111" s="639"/>
      <c r="B111" s="637"/>
      <c r="C111" s="641"/>
    </row>
    <row r="112" spans="1:3" ht="16.5">
      <c r="A112" s="639"/>
      <c r="B112" s="637"/>
      <c r="C112" s="641"/>
    </row>
    <row r="113" spans="1:4" ht="16.5">
      <c r="A113" s="639"/>
      <c r="B113" s="637"/>
      <c r="C113" s="641"/>
    </row>
    <row r="114" spans="1:4" ht="18">
      <c r="A114" s="647"/>
      <c r="B114" s="636"/>
      <c r="C114" s="641"/>
    </row>
    <row r="115" spans="1:4">
      <c r="A115" s="648"/>
      <c r="B115" s="17"/>
      <c r="C115" s="641"/>
      <c r="D115" s="17"/>
    </row>
    <row r="116" spans="1:4">
      <c r="A116" s="648"/>
      <c r="B116" s="35"/>
      <c r="C116" s="641"/>
      <c r="D116" s="17"/>
    </row>
    <row r="117" spans="1:4">
      <c r="A117" s="648"/>
      <c r="B117" s="35"/>
      <c r="C117" s="641"/>
      <c r="D117" s="17"/>
    </row>
    <row r="118" spans="1:4">
      <c r="A118" s="648"/>
      <c r="B118" s="35"/>
      <c r="C118" s="641"/>
      <c r="D118" s="17"/>
    </row>
    <row r="119" spans="1:4">
      <c r="A119" s="648"/>
      <c r="B119" s="35"/>
      <c r="C119" s="641"/>
      <c r="D119" s="17"/>
    </row>
    <row r="120" spans="1:4">
      <c r="A120" s="19"/>
      <c r="B120" s="404"/>
      <c r="C120" s="641"/>
      <c r="D120" s="17"/>
    </row>
    <row r="121" spans="1:4">
      <c r="A121" s="19"/>
      <c r="B121" s="84"/>
      <c r="C121" s="641"/>
      <c r="D121" s="17"/>
    </row>
    <row r="122" spans="1:4">
      <c r="A122" s="92"/>
      <c r="B122" s="17"/>
      <c r="C122" s="641"/>
      <c r="D122" s="17"/>
    </row>
    <row r="123" spans="1:4" ht="16.5">
      <c r="A123" s="106"/>
      <c r="B123" s="284"/>
      <c r="C123" s="641"/>
    </row>
    <row r="124" spans="1:4">
      <c r="A124" s="106"/>
      <c r="B124" s="17"/>
      <c r="C124" s="641"/>
    </row>
    <row r="125" spans="1:4">
      <c r="A125" s="18"/>
      <c r="B125" s="17"/>
      <c r="C125" s="641"/>
    </row>
    <row r="126" spans="1:4">
      <c r="A126" s="106"/>
      <c r="B126" s="17"/>
      <c r="C126" s="641"/>
    </row>
    <row r="127" spans="1:4" ht="16.5">
      <c r="A127" s="644"/>
      <c r="B127" s="17"/>
      <c r="C127" s="641"/>
    </row>
    <row r="128" spans="1:4" ht="16.5">
      <c r="A128" s="644"/>
      <c r="B128" s="284"/>
      <c r="C128" s="641"/>
    </row>
    <row r="129" spans="1:3" ht="16.5">
      <c r="A129" s="644"/>
      <c r="B129" s="284"/>
      <c r="C129" s="641"/>
    </row>
    <row r="130" spans="1:3" ht="16.5">
      <c r="A130" s="644"/>
      <c r="B130" s="284"/>
      <c r="C130" s="641"/>
    </row>
    <row r="131" spans="1:3" ht="16.5">
      <c r="A131" s="644"/>
      <c r="B131" s="284"/>
      <c r="C131" s="641"/>
    </row>
    <row r="132" spans="1:3" ht="16.5">
      <c r="A132" s="644"/>
      <c r="B132" s="284"/>
      <c r="C132" s="641"/>
    </row>
    <row r="133" spans="1:3" ht="16.5">
      <c r="A133" s="644"/>
      <c r="B133" s="284"/>
      <c r="C133" s="641"/>
    </row>
    <row r="134" spans="1:3" ht="16.5">
      <c r="A134" s="644"/>
      <c r="B134" s="637"/>
      <c r="C134" s="641"/>
    </row>
    <row r="135" spans="1:3" ht="16.5">
      <c r="A135" s="644"/>
      <c r="B135" s="284"/>
      <c r="C135" s="641"/>
    </row>
    <row r="136" spans="1:3" ht="16.5">
      <c r="A136" s="644"/>
      <c r="B136" s="284"/>
      <c r="C136" s="641"/>
    </row>
    <row r="137" spans="1:3" ht="16.5">
      <c r="A137" s="649"/>
      <c r="B137" s="397"/>
      <c r="C137" s="641"/>
    </row>
    <row r="138" spans="1:3" ht="16.5">
      <c r="A138" s="644"/>
      <c r="B138" s="284"/>
      <c r="C138" s="641"/>
    </row>
    <row r="139" spans="1:3" ht="16.5">
      <c r="A139" s="644"/>
      <c r="B139" s="284"/>
      <c r="C139" s="641"/>
    </row>
    <row r="140" spans="1:3" ht="16.5">
      <c r="A140" s="644"/>
      <c r="B140" s="284"/>
      <c r="C140" s="641"/>
    </row>
    <row r="141" spans="1:3" ht="16.5">
      <c r="A141" s="644"/>
      <c r="B141" s="284"/>
      <c r="C141" s="641"/>
    </row>
    <row r="142" spans="1:3" ht="16.5">
      <c r="A142" s="644"/>
      <c r="B142" s="284"/>
      <c r="C142" s="641"/>
    </row>
    <row r="143" spans="1:3" ht="16.5">
      <c r="A143" s="644"/>
      <c r="B143" s="284"/>
      <c r="C143" s="641"/>
    </row>
    <row r="144" spans="1:3" ht="16.5">
      <c r="A144" s="649"/>
      <c r="B144" s="397"/>
      <c r="C144" s="641"/>
    </row>
    <row r="145" spans="1:3" ht="16.5">
      <c r="A145" s="644"/>
      <c r="B145" s="284"/>
      <c r="C145" s="641"/>
    </row>
    <row r="146" spans="1:3" ht="16.5">
      <c r="A146" s="644"/>
      <c r="B146" s="284"/>
      <c r="C146" s="641"/>
    </row>
    <row r="147" spans="1:3" ht="16.5">
      <c r="A147" s="644"/>
      <c r="B147" s="284"/>
      <c r="C147" s="641"/>
    </row>
    <row r="148" spans="1:3" ht="16.5">
      <c r="A148" s="644"/>
      <c r="B148" s="637"/>
      <c r="C148" s="641"/>
    </row>
    <row r="149" spans="1:3" ht="16.5">
      <c r="A149" s="644"/>
      <c r="B149" s="284"/>
      <c r="C149" s="641"/>
    </row>
    <row r="150" spans="1:3" ht="16.5">
      <c r="A150" s="644"/>
      <c r="B150" s="284"/>
      <c r="C150" s="641"/>
    </row>
    <row r="151" spans="1:3" ht="16.5">
      <c r="A151" s="644"/>
      <c r="B151" s="284"/>
      <c r="C151" s="641"/>
    </row>
    <row r="152" spans="1:3" ht="16.5">
      <c r="A152" s="650"/>
      <c r="B152" s="272"/>
      <c r="C152" s="641"/>
    </row>
    <row r="153" spans="1:3" ht="16.5">
      <c r="A153" s="650"/>
      <c r="B153" s="272"/>
      <c r="C153" s="642"/>
    </row>
    <row r="154" spans="1:3" ht="16.5">
      <c r="A154" s="650"/>
      <c r="B154" s="272"/>
      <c r="C154" s="642"/>
    </row>
    <row r="155" spans="1:3" ht="16.5">
      <c r="A155" s="644"/>
      <c r="B155" s="284"/>
      <c r="C155" s="642"/>
    </row>
    <row r="156" spans="1:3" ht="16.5">
      <c r="A156" s="644"/>
      <c r="B156" s="284"/>
      <c r="C156" s="642"/>
    </row>
    <row r="157" spans="1:3" ht="16.5">
      <c r="A157" s="644"/>
      <c r="B157" s="284"/>
      <c r="C157" s="642"/>
    </row>
    <row r="158" spans="1:3" ht="16.5">
      <c r="A158" s="644"/>
      <c r="B158" s="284"/>
      <c r="C158" s="642"/>
    </row>
    <row r="159" spans="1:3" ht="16.5">
      <c r="A159" s="644"/>
      <c r="B159" s="284"/>
      <c r="C159" s="642"/>
    </row>
    <row r="160" spans="1:3" ht="16.5">
      <c r="A160" s="644"/>
      <c r="B160" s="284"/>
      <c r="C160" s="642"/>
    </row>
    <row r="161" spans="1:3" ht="16.5">
      <c r="A161" s="644"/>
      <c r="B161" s="284"/>
      <c r="C161" s="642"/>
    </row>
    <row r="162" spans="1:3" ht="16.5">
      <c r="A162" s="644"/>
      <c r="B162" s="284"/>
      <c r="C162" s="642"/>
    </row>
    <row r="163" spans="1:3" ht="16.5">
      <c r="A163" s="650"/>
      <c r="B163" s="272"/>
      <c r="C163" s="642"/>
    </row>
    <row r="164" spans="1:3" ht="16.5">
      <c r="A164" s="650"/>
      <c r="B164" s="272"/>
      <c r="C164" s="642"/>
    </row>
    <row r="165" spans="1:3" ht="16.5">
      <c r="A165" s="650"/>
      <c r="B165" s="272"/>
      <c r="C165" s="642"/>
    </row>
    <row r="166" spans="1:3" ht="16.5">
      <c r="A166" s="650"/>
      <c r="B166" s="272"/>
      <c r="C166" s="642"/>
    </row>
    <row r="167" spans="1:3" ht="16.5">
      <c r="A167" s="650"/>
      <c r="B167" s="272"/>
      <c r="C167" s="642"/>
    </row>
    <row r="168" spans="1:3" ht="16.5">
      <c r="A168" s="650"/>
      <c r="B168" s="272"/>
      <c r="C168" s="642"/>
    </row>
    <row r="169" spans="1:3" ht="16.5">
      <c r="A169" s="650"/>
      <c r="B169" s="272"/>
      <c r="C169" s="642"/>
    </row>
    <row r="170" spans="1:3" ht="18">
      <c r="A170" s="645"/>
      <c r="B170" s="263"/>
      <c r="C170" s="642"/>
    </row>
    <row r="171" spans="1:3" ht="18">
      <c r="A171" s="645"/>
      <c r="B171" s="263"/>
      <c r="C171" s="642"/>
    </row>
    <row r="172" spans="1:3" ht="18">
      <c r="A172" s="645"/>
      <c r="B172" s="263"/>
      <c r="C172" s="642"/>
    </row>
    <row r="173" spans="1:3" ht="16.5">
      <c r="A173" s="650"/>
      <c r="B173" s="272"/>
      <c r="C173" s="642"/>
    </row>
    <row r="174" spans="1:3">
      <c r="A174" s="17"/>
      <c r="B174" s="403"/>
      <c r="C174" s="642"/>
    </row>
    <row r="175" spans="1:3">
      <c r="A175" s="17"/>
      <c r="B175" s="403"/>
      <c r="C175" s="17"/>
    </row>
    <row r="176" spans="1:3">
      <c r="B176" s="376"/>
    </row>
    <row r="177" spans="2:2">
      <c r="B177" s="376"/>
    </row>
    <row r="178" spans="2:2">
      <c r="B178" s="376"/>
    </row>
  </sheetData>
  <phoneticPr fontId="8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S217"/>
  <sheetViews>
    <sheetView view="pageBreakPreview" topLeftCell="A68" zoomScale="70" zoomScaleNormal="70" zoomScaleSheetLayoutView="70" workbookViewId="0">
      <selection activeCell="Q60" sqref="Q60"/>
    </sheetView>
  </sheetViews>
  <sheetFormatPr defaultRowHeight="12.75"/>
  <cols>
    <col min="1" max="1" width="7.42578125" style="376" customWidth="1"/>
    <col min="2" max="2" width="30.42578125" style="376" customWidth="1"/>
    <col min="3" max="3" width="13.28515625" style="376" customWidth="1"/>
    <col min="4" max="4" width="9" style="376" customWidth="1"/>
    <col min="5" max="5" width="16.5703125" style="376" customWidth="1"/>
    <col min="6" max="6" width="10.85546875" style="376" customWidth="1"/>
    <col min="7" max="7" width="20.28515625" style="376" customWidth="1"/>
    <col min="8" max="8" width="13.42578125" style="376" customWidth="1"/>
    <col min="9" max="9" width="11.85546875" style="376" customWidth="1"/>
    <col min="10" max="10" width="16.28515625" style="376" customWidth="1"/>
    <col min="11" max="11" width="16.5703125" style="544" customWidth="1"/>
    <col min="12" max="12" width="13.42578125" style="376" customWidth="1"/>
    <col min="13" max="13" width="16.28515625" style="376" customWidth="1"/>
    <col min="14" max="14" width="12.140625" style="376" customWidth="1"/>
    <col min="15" max="15" width="15.28515625" style="376" customWidth="1"/>
    <col min="16" max="16" width="16.28515625" style="544" customWidth="1"/>
    <col min="17" max="17" width="29.42578125" style="376" customWidth="1"/>
    <col min="18" max="19" width="9.140625" style="376" hidden="1" customWidth="1"/>
    <col min="20" max="16384" width="9.140625" style="376"/>
  </cols>
  <sheetData>
    <row r="1" spans="1:17" s="82" customFormat="1" ht="11.25" customHeight="1">
      <c r="A1" s="15" t="s">
        <v>210</v>
      </c>
      <c r="K1" s="813"/>
      <c r="P1" s="813" t="str">
        <f>NDPL!$Q$1</f>
        <v>DECEMBER-2023</v>
      </c>
      <c r="Q1" s="627"/>
    </row>
    <row r="2" spans="1:17" s="82" customFormat="1" ht="11.25" customHeight="1">
      <c r="A2" s="15" t="s">
        <v>211</v>
      </c>
      <c r="K2" s="813"/>
      <c r="P2" s="813"/>
    </row>
    <row r="3" spans="1:17" s="82" customFormat="1" ht="11.25" customHeight="1">
      <c r="A3" s="15" t="s">
        <v>140</v>
      </c>
      <c r="K3" s="813"/>
      <c r="P3" s="813"/>
    </row>
    <row r="4" spans="1:17" s="82" customFormat="1" ht="11.25" customHeight="1" thickBot="1">
      <c r="A4" s="628" t="s">
        <v>173</v>
      </c>
      <c r="G4" s="84"/>
      <c r="H4" s="84"/>
      <c r="I4" s="625" t="s">
        <v>347</v>
      </c>
      <c r="J4" s="84"/>
      <c r="K4" s="835"/>
      <c r="L4" s="84"/>
      <c r="M4" s="84"/>
      <c r="N4" s="625" t="s">
        <v>348</v>
      </c>
      <c r="O4" s="84"/>
      <c r="P4" s="835"/>
    </row>
    <row r="5" spans="1:17" ht="36.75" customHeight="1" thickTop="1" thickBot="1">
      <c r="A5" s="419" t="s">
        <v>8</v>
      </c>
      <c r="B5" s="420" t="s">
        <v>9</v>
      </c>
      <c r="C5" s="421" t="s">
        <v>1</v>
      </c>
      <c r="D5" s="421" t="s">
        <v>2</v>
      </c>
      <c r="E5" s="421" t="s">
        <v>3</v>
      </c>
      <c r="F5" s="421" t="s">
        <v>10</v>
      </c>
      <c r="G5" s="419" t="str">
        <f>NDPL!G5</f>
        <v>FINAL READING 31/12/2023</v>
      </c>
      <c r="H5" s="421" t="str">
        <f>NDPL!H5</f>
        <v>INTIAL READING 01/12/2023</v>
      </c>
      <c r="I5" s="421" t="s">
        <v>4</v>
      </c>
      <c r="J5" s="421" t="s">
        <v>5</v>
      </c>
      <c r="K5" s="836" t="s">
        <v>6</v>
      </c>
      <c r="L5" s="419" t="str">
        <f>NDPL!G5</f>
        <v>FINAL READING 31/12/2023</v>
      </c>
      <c r="M5" s="421" t="str">
        <f>NDPL!H5</f>
        <v>INTIAL READING 01/12/2023</v>
      </c>
      <c r="N5" s="421" t="s">
        <v>4</v>
      </c>
      <c r="O5" s="421" t="s">
        <v>5</v>
      </c>
      <c r="P5" s="836" t="s">
        <v>6</v>
      </c>
      <c r="Q5" s="437" t="s">
        <v>266</v>
      </c>
    </row>
    <row r="6" spans="1:17" ht="2.25" hidden="1" customHeight="1" thickTop="1" thickBot="1"/>
    <row r="7" spans="1:17" ht="16.5" customHeight="1" thickTop="1">
      <c r="A7" s="239"/>
      <c r="B7" s="240" t="s">
        <v>141</v>
      </c>
      <c r="C7" s="241"/>
      <c r="D7" s="32"/>
      <c r="E7" s="32"/>
      <c r="F7" s="32"/>
      <c r="G7" s="25"/>
      <c r="H7" s="385"/>
      <c r="I7" s="385"/>
      <c r="J7" s="385"/>
      <c r="K7" s="829"/>
      <c r="L7" s="386"/>
      <c r="M7" s="385"/>
      <c r="N7" s="385"/>
      <c r="O7" s="385"/>
      <c r="P7" s="840"/>
      <c r="Q7" s="441"/>
    </row>
    <row r="8" spans="1:17" ht="16.5" customHeight="1">
      <c r="A8" s="229">
        <v>1</v>
      </c>
      <c r="B8" s="262" t="s">
        <v>142</v>
      </c>
      <c r="C8" s="263">
        <v>4865170</v>
      </c>
      <c r="D8" s="101" t="s">
        <v>12</v>
      </c>
      <c r="E8" s="84" t="s">
        <v>300</v>
      </c>
      <c r="F8" s="272">
        <v>1000</v>
      </c>
      <c r="G8" s="288">
        <v>997803</v>
      </c>
      <c r="H8" s="289">
        <v>997803</v>
      </c>
      <c r="I8" s="272">
        <f t="shared" ref="I8:I19" si="0">G8-H8</f>
        <v>0</v>
      </c>
      <c r="J8" s="272">
        <f t="shared" ref="J8:J13" si="1">$F8*I8</f>
        <v>0</v>
      </c>
      <c r="K8" s="824">
        <f t="shared" ref="K8:K13" si="2">J8/1000000</f>
        <v>0</v>
      </c>
      <c r="L8" s="288">
        <v>986803</v>
      </c>
      <c r="M8" s="289">
        <v>987330</v>
      </c>
      <c r="N8" s="272">
        <f t="shared" ref="N8:N17" si="3">L8-M8</f>
        <v>-527</v>
      </c>
      <c r="O8" s="272">
        <f t="shared" ref="O8:O13" si="4">$F8*N8</f>
        <v>-527000</v>
      </c>
      <c r="P8" s="846">
        <f t="shared" ref="P8:P13" si="5">O8/1000000</f>
        <v>-0.52700000000000002</v>
      </c>
      <c r="Q8" s="388"/>
    </row>
    <row r="9" spans="1:17" ht="16.5" customHeight="1">
      <c r="A9" s="229">
        <v>2</v>
      </c>
      <c r="B9" s="262" t="s">
        <v>143</v>
      </c>
      <c r="C9" s="263">
        <v>4864887</v>
      </c>
      <c r="D9" s="101" t="s">
        <v>12</v>
      </c>
      <c r="E9" s="84" t="s">
        <v>300</v>
      </c>
      <c r="F9" s="272">
        <v>1000</v>
      </c>
      <c r="G9" s="288">
        <v>998503</v>
      </c>
      <c r="H9" s="289">
        <v>998503</v>
      </c>
      <c r="I9" s="272">
        <f t="shared" si="0"/>
        <v>0</v>
      </c>
      <c r="J9" s="272">
        <f>$F9*I9</f>
        <v>0</v>
      </c>
      <c r="K9" s="824">
        <f>J9/1000000</f>
        <v>0</v>
      </c>
      <c r="L9" s="288">
        <v>997671</v>
      </c>
      <c r="M9" s="289">
        <v>997850</v>
      </c>
      <c r="N9" s="272">
        <f t="shared" si="3"/>
        <v>-179</v>
      </c>
      <c r="O9" s="272">
        <f>$F9*N9</f>
        <v>-179000</v>
      </c>
      <c r="P9" s="846">
        <f>O9/1000000</f>
        <v>-0.17899999999999999</v>
      </c>
      <c r="Q9" s="392"/>
    </row>
    <row r="10" spans="1:17" ht="16.5" customHeight="1">
      <c r="A10" s="229">
        <v>3</v>
      </c>
      <c r="B10" s="262" t="s">
        <v>144</v>
      </c>
      <c r="C10" s="263">
        <v>4864799</v>
      </c>
      <c r="D10" s="101" t="s">
        <v>12</v>
      </c>
      <c r="E10" s="84" t="s">
        <v>300</v>
      </c>
      <c r="F10" s="272">
        <v>200</v>
      </c>
      <c r="G10" s="288">
        <v>999409</v>
      </c>
      <c r="H10" s="289">
        <v>999409</v>
      </c>
      <c r="I10" s="272">
        <f>G10-H10</f>
        <v>0</v>
      </c>
      <c r="J10" s="272">
        <f>$F10*I10</f>
        <v>0</v>
      </c>
      <c r="K10" s="824">
        <f>J10/1000000</f>
        <v>0</v>
      </c>
      <c r="L10" s="288">
        <v>964330</v>
      </c>
      <c r="M10" s="289">
        <v>966844</v>
      </c>
      <c r="N10" s="272">
        <f>L10-M10</f>
        <v>-2514</v>
      </c>
      <c r="O10" s="272">
        <f>$F10*N10</f>
        <v>-502800</v>
      </c>
      <c r="P10" s="846">
        <f>O10/1000000</f>
        <v>-0.50280000000000002</v>
      </c>
      <c r="Q10" s="389"/>
    </row>
    <row r="11" spans="1:17" ht="16.5" customHeight="1">
      <c r="A11" s="229">
        <v>4</v>
      </c>
      <c r="B11" s="262" t="s">
        <v>145</v>
      </c>
      <c r="C11" s="263">
        <v>4865127</v>
      </c>
      <c r="D11" s="101" t="s">
        <v>12</v>
      </c>
      <c r="E11" s="84" t="s">
        <v>300</v>
      </c>
      <c r="F11" s="272">
        <v>1333.33</v>
      </c>
      <c r="G11" s="288">
        <v>999793</v>
      </c>
      <c r="H11" s="289">
        <v>999793</v>
      </c>
      <c r="I11" s="272">
        <f t="shared" si="0"/>
        <v>0</v>
      </c>
      <c r="J11" s="272">
        <f t="shared" si="1"/>
        <v>0</v>
      </c>
      <c r="K11" s="824">
        <f t="shared" si="2"/>
        <v>0</v>
      </c>
      <c r="L11" s="288">
        <v>995505</v>
      </c>
      <c r="M11" s="289">
        <v>995703</v>
      </c>
      <c r="N11" s="272">
        <f t="shared" si="3"/>
        <v>-198</v>
      </c>
      <c r="O11" s="272">
        <f t="shared" si="4"/>
        <v>-263999.33999999997</v>
      </c>
      <c r="P11" s="846">
        <f t="shared" si="5"/>
        <v>-0.26399933999999997</v>
      </c>
      <c r="Q11" s="656"/>
    </row>
    <row r="12" spans="1:17" ht="16.5" customHeight="1">
      <c r="A12" s="229">
        <v>5</v>
      </c>
      <c r="B12" s="262" t="s">
        <v>146</v>
      </c>
      <c r="C12" s="263">
        <v>4865177</v>
      </c>
      <c r="D12" s="101" t="s">
        <v>12</v>
      </c>
      <c r="E12" s="84" t="s">
        <v>300</v>
      </c>
      <c r="F12" s="272">
        <v>1500</v>
      </c>
      <c r="G12" s="288">
        <v>997344</v>
      </c>
      <c r="H12" s="289">
        <v>997346</v>
      </c>
      <c r="I12" s="272">
        <f t="shared" si="0"/>
        <v>-2</v>
      </c>
      <c r="J12" s="272">
        <f t="shared" si="1"/>
        <v>-3000</v>
      </c>
      <c r="K12" s="824">
        <f t="shared" si="2"/>
        <v>-3.0000000000000001E-3</v>
      </c>
      <c r="L12" s="288">
        <v>997283</v>
      </c>
      <c r="M12" s="289">
        <v>997404</v>
      </c>
      <c r="N12" s="272">
        <f t="shared" si="3"/>
        <v>-121</v>
      </c>
      <c r="O12" s="272">
        <f t="shared" si="4"/>
        <v>-181500</v>
      </c>
      <c r="P12" s="846">
        <f t="shared" si="5"/>
        <v>-0.18149999999999999</v>
      </c>
      <c r="Q12" s="612"/>
    </row>
    <row r="13" spans="1:17" ht="16.5" customHeight="1">
      <c r="A13" s="229">
        <v>6</v>
      </c>
      <c r="B13" s="262" t="s">
        <v>147</v>
      </c>
      <c r="C13" s="263">
        <v>4865111</v>
      </c>
      <c r="D13" s="101" t="s">
        <v>12</v>
      </c>
      <c r="E13" s="84" t="s">
        <v>300</v>
      </c>
      <c r="F13" s="272">
        <v>1333.33</v>
      </c>
      <c r="G13" s="288">
        <v>10343</v>
      </c>
      <c r="H13" s="289">
        <v>10343</v>
      </c>
      <c r="I13" s="272">
        <f t="shared" si="0"/>
        <v>0</v>
      </c>
      <c r="J13" s="272">
        <f t="shared" si="1"/>
        <v>0</v>
      </c>
      <c r="K13" s="824">
        <f t="shared" si="2"/>
        <v>0</v>
      </c>
      <c r="L13" s="288">
        <v>18136</v>
      </c>
      <c r="M13" s="289">
        <v>18395</v>
      </c>
      <c r="N13" s="272">
        <f t="shared" si="3"/>
        <v>-259</v>
      </c>
      <c r="O13" s="272">
        <f t="shared" si="4"/>
        <v>-345332.47</v>
      </c>
      <c r="P13" s="846">
        <f t="shared" si="5"/>
        <v>-0.34533246999999995</v>
      </c>
      <c r="Q13" s="389"/>
    </row>
    <row r="14" spans="1:17" ht="16.5" customHeight="1">
      <c r="A14" s="229">
        <v>7</v>
      </c>
      <c r="B14" s="262" t="s">
        <v>148</v>
      </c>
      <c r="C14" s="263">
        <v>4865160</v>
      </c>
      <c r="D14" s="101" t="s">
        <v>12</v>
      </c>
      <c r="E14" s="84" t="s">
        <v>300</v>
      </c>
      <c r="F14" s="272">
        <v>1000</v>
      </c>
      <c r="G14" s="288">
        <v>994468</v>
      </c>
      <c r="H14" s="289">
        <v>994471</v>
      </c>
      <c r="I14" s="272">
        <f>G14-H14</f>
        <v>-3</v>
      </c>
      <c r="J14" s="272">
        <f>$F14*I14</f>
        <v>-3000</v>
      </c>
      <c r="K14" s="824">
        <f>J14/1000000</f>
        <v>-3.0000000000000001E-3</v>
      </c>
      <c r="L14" s="288">
        <v>994776</v>
      </c>
      <c r="M14" s="289">
        <v>995017</v>
      </c>
      <c r="N14" s="272">
        <f>L14-M14</f>
        <v>-241</v>
      </c>
      <c r="O14" s="272">
        <f>$F14*N14</f>
        <v>-241000</v>
      </c>
      <c r="P14" s="846">
        <f>O14/1000000</f>
        <v>-0.24099999999999999</v>
      </c>
      <c r="Q14" s="388"/>
    </row>
    <row r="15" spans="1:17" ht="16.5" customHeight="1">
      <c r="A15" s="229">
        <v>8</v>
      </c>
      <c r="B15" s="787" t="s">
        <v>149</v>
      </c>
      <c r="C15" s="263">
        <v>4865157</v>
      </c>
      <c r="D15" s="101" t="s">
        <v>12</v>
      </c>
      <c r="E15" s="84" t="s">
        <v>300</v>
      </c>
      <c r="F15" s="272">
        <v>1000</v>
      </c>
      <c r="G15" s="288">
        <v>990604</v>
      </c>
      <c r="H15" s="289">
        <v>990604</v>
      </c>
      <c r="I15" s="272">
        <f t="shared" si="0"/>
        <v>0</v>
      </c>
      <c r="J15" s="272">
        <f>$F15*I15</f>
        <v>0</v>
      </c>
      <c r="K15" s="824">
        <f>J15/1000000</f>
        <v>0</v>
      </c>
      <c r="L15" s="288">
        <v>985088</v>
      </c>
      <c r="M15" s="289">
        <v>985370</v>
      </c>
      <c r="N15" s="272">
        <f t="shared" si="3"/>
        <v>-282</v>
      </c>
      <c r="O15" s="272">
        <f>$F15*N15</f>
        <v>-282000</v>
      </c>
      <c r="P15" s="846">
        <f>O15/1000000</f>
        <v>-0.28199999999999997</v>
      </c>
      <c r="Q15" s="389"/>
    </row>
    <row r="16" spans="1:17" ht="16.5" customHeight="1">
      <c r="A16" s="229">
        <v>9</v>
      </c>
      <c r="B16" s="262" t="s">
        <v>150</v>
      </c>
      <c r="C16" s="263">
        <v>4865179</v>
      </c>
      <c r="D16" s="101" t="s">
        <v>12</v>
      </c>
      <c r="E16" s="84" t="s">
        <v>300</v>
      </c>
      <c r="F16" s="272">
        <v>800</v>
      </c>
      <c r="G16" s="288">
        <v>999995</v>
      </c>
      <c r="H16" s="289">
        <v>999995</v>
      </c>
      <c r="I16" s="272">
        <f>G16-H16</f>
        <v>0</v>
      </c>
      <c r="J16" s="272">
        <f>$F16*I16</f>
        <v>0</v>
      </c>
      <c r="K16" s="824">
        <f>J16/1000000</f>
        <v>0</v>
      </c>
      <c r="L16" s="288">
        <v>997474</v>
      </c>
      <c r="M16" s="289">
        <v>998256</v>
      </c>
      <c r="N16" s="272">
        <f>L16-M16</f>
        <v>-782</v>
      </c>
      <c r="O16" s="272">
        <f>$F16*N16</f>
        <v>-625600</v>
      </c>
      <c r="P16" s="846">
        <f>O16/1000000</f>
        <v>-0.62560000000000004</v>
      </c>
      <c r="Q16" s="388"/>
    </row>
    <row r="17" spans="1:17" ht="16.5" customHeight="1">
      <c r="A17" s="229">
        <v>10</v>
      </c>
      <c r="B17" s="262" t="s">
        <v>423</v>
      </c>
      <c r="C17" s="263">
        <v>4865130</v>
      </c>
      <c r="D17" s="101" t="s">
        <v>12</v>
      </c>
      <c r="E17" s="84" t="s">
        <v>300</v>
      </c>
      <c r="F17" s="272">
        <v>1333.33</v>
      </c>
      <c r="G17" s="288">
        <v>988546</v>
      </c>
      <c r="H17" s="289">
        <v>988546</v>
      </c>
      <c r="I17" s="272">
        <f t="shared" si="0"/>
        <v>0</v>
      </c>
      <c r="J17" s="272">
        <f>$F17*I17</f>
        <v>0</v>
      </c>
      <c r="K17" s="824">
        <f>J17/1000000</f>
        <v>0</v>
      </c>
      <c r="L17" s="288">
        <v>264956</v>
      </c>
      <c r="M17" s="289">
        <v>264990</v>
      </c>
      <c r="N17" s="272">
        <f t="shared" si="3"/>
        <v>-34</v>
      </c>
      <c r="O17" s="272">
        <f>$F17*N17</f>
        <v>-45333.22</v>
      </c>
      <c r="P17" s="846">
        <f>O17/1000000</f>
        <v>-4.533322E-2</v>
      </c>
      <c r="Q17" s="392"/>
    </row>
    <row r="18" spans="1:17" ht="16.5" customHeight="1">
      <c r="A18" s="229"/>
      <c r="B18" s="264" t="s">
        <v>440</v>
      </c>
      <c r="C18" s="263"/>
      <c r="D18" s="101"/>
      <c r="E18" s="101"/>
      <c r="F18" s="272"/>
      <c r="G18" s="288"/>
      <c r="H18" s="289"/>
      <c r="I18" s="272"/>
      <c r="J18" s="272"/>
      <c r="K18" s="837"/>
      <c r="L18" s="288"/>
      <c r="M18" s="289"/>
      <c r="N18" s="272"/>
      <c r="O18" s="272"/>
      <c r="P18" s="847"/>
      <c r="Q18" s="389"/>
    </row>
    <row r="19" spans="1:17" ht="16.5" customHeight="1">
      <c r="A19" s="229">
        <v>11</v>
      </c>
      <c r="B19" s="262" t="s">
        <v>14</v>
      </c>
      <c r="C19" s="263">
        <v>4864786</v>
      </c>
      <c r="D19" s="101" t="s">
        <v>12</v>
      </c>
      <c r="E19" s="84" t="s">
        <v>300</v>
      </c>
      <c r="F19" s="272">
        <v>-6666.6660000000002</v>
      </c>
      <c r="G19" s="288">
        <v>1145</v>
      </c>
      <c r="H19" s="289">
        <v>1018</v>
      </c>
      <c r="I19" s="272">
        <f t="shared" si="0"/>
        <v>127</v>
      </c>
      <c r="J19" s="272">
        <f>$F19*I19</f>
        <v>-846666.58200000005</v>
      </c>
      <c r="K19" s="824">
        <f>J19/1000000</f>
        <v>-0.846666582</v>
      </c>
      <c r="L19" s="288">
        <v>106</v>
      </c>
      <c r="M19" s="289">
        <v>106</v>
      </c>
      <c r="N19" s="272">
        <f>L19-M19</f>
        <v>0</v>
      </c>
      <c r="O19" s="272">
        <f>$F19*N19</f>
        <v>0</v>
      </c>
      <c r="P19" s="846">
        <f>O19/1000000</f>
        <v>0</v>
      </c>
      <c r="Q19" s="389"/>
    </row>
    <row r="20" spans="1:17" ht="16.5" customHeight="1">
      <c r="A20" s="229">
        <v>12</v>
      </c>
      <c r="B20" s="244" t="s">
        <v>15</v>
      </c>
      <c r="C20" s="263">
        <v>4865025</v>
      </c>
      <c r="D20" s="75" t="s">
        <v>12</v>
      </c>
      <c r="E20" s="84" t="s">
        <v>300</v>
      </c>
      <c r="F20" s="272">
        <v>-1000</v>
      </c>
      <c r="G20" s="288">
        <v>38567</v>
      </c>
      <c r="H20" s="289">
        <v>36594</v>
      </c>
      <c r="I20" s="272">
        <f>G20-H20</f>
        <v>1973</v>
      </c>
      <c r="J20" s="272">
        <f>$F20*I20</f>
        <v>-1973000</v>
      </c>
      <c r="K20" s="824">
        <f>J20/1000000</f>
        <v>-1.9730000000000001</v>
      </c>
      <c r="L20" s="288">
        <v>997370</v>
      </c>
      <c r="M20" s="289">
        <v>997368</v>
      </c>
      <c r="N20" s="272">
        <f>L20-M20</f>
        <v>2</v>
      </c>
      <c r="O20" s="272">
        <f>$F20*N20</f>
        <v>-2000</v>
      </c>
      <c r="P20" s="846">
        <f>O20/1000000</f>
        <v>-2E-3</v>
      </c>
      <c r="Q20" s="389"/>
    </row>
    <row r="21" spans="1:17" ht="16.5" customHeight="1">
      <c r="A21" s="229">
        <v>13</v>
      </c>
      <c r="B21" s="262" t="s">
        <v>16</v>
      </c>
      <c r="C21" s="263">
        <v>5128433</v>
      </c>
      <c r="D21" s="101" t="s">
        <v>12</v>
      </c>
      <c r="E21" s="84" t="s">
        <v>300</v>
      </c>
      <c r="F21" s="272">
        <v>-2000</v>
      </c>
      <c r="G21" s="288">
        <v>5908</v>
      </c>
      <c r="H21" s="289">
        <v>5597</v>
      </c>
      <c r="I21" s="272">
        <f>G21-H21</f>
        <v>311</v>
      </c>
      <c r="J21" s="272">
        <f>$F21*I21</f>
        <v>-622000</v>
      </c>
      <c r="K21" s="824">
        <f>J21/1000000</f>
        <v>-0.622</v>
      </c>
      <c r="L21" s="288">
        <v>999704</v>
      </c>
      <c r="M21" s="289">
        <v>999706</v>
      </c>
      <c r="N21" s="272">
        <f>L21-M21</f>
        <v>-2</v>
      </c>
      <c r="O21" s="272">
        <f>$F21*N21</f>
        <v>4000</v>
      </c>
      <c r="P21" s="846">
        <f>O21/1000000</f>
        <v>4.0000000000000001E-3</v>
      </c>
      <c r="Q21" s="389"/>
    </row>
    <row r="22" spans="1:17" ht="16.5" customHeight="1">
      <c r="A22" s="229">
        <v>14</v>
      </c>
      <c r="B22" s="262" t="s">
        <v>384</v>
      </c>
      <c r="C22" s="263">
        <v>5128464</v>
      </c>
      <c r="D22" s="101" t="s">
        <v>12</v>
      </c>
      <c r="E22" s="84" t="s">
        <v>300</v>
      </c>
      <c r="F22" s="272">
        <v>-1000</v>
      </c>
      <c r="G22" s="288">
        <v>2606</v>
      </c>
      <c r="H22" s="289">
        <v>1882</v>
      </c>
      <c r="I22" s="289">
        <f>G22-H22</f>
        <v>724</v>
      </c>
      <c r="J22" s="289">
        <f>$F22*I22</f>
        <v>-724000</v>
      </c>
      <c r="K22" s="822">
        <f>J22/1000000</f>
        <v>-0.72399999999999998</v>
      </c>
      <c r="L22" s="288">
        <v>996091</v>
      </c>
      <c r="M22" s="289">
        <v>996070</v>
      </c>
      <c r="N22" s="289">
        <f>L22-M22</f>
        <v>21</v>
      </c>
      <c r="O22" s="289">
        <f>$F22*N22</f>
        <v>-21000</v>
      </c>
      <c r="P22" s="817">
        <f>O22/1000000</f>
        <v>-2.1000000000000001E-2</v>
      </c>
      <c r="Q22" s="389"/>
    </row>
    <row r="23" spans="1:17" ht="16.5" customHeight="1">
      <c r="A23" s="548"/>
      <c r="B23" s="264" t="s">
        <v>152</v>
      </c>
      <c r="C23" s="263"/>
      <c r="D23" s="101"/>
      <c r="E23" s="101"/>
      <c r="F23" s="272"/>
      <c r="G23" s="288"/>
      <c r="H23" s="289"/>
      <c r="I23" s="272"/>
      <c r="J23" s="272"/>
      <c r="K23" s="824"/>
      <c r="L23" s="288"/>
      <c r="M23" s="289"/>
      <c r="N23" s="272"/>
      <c r="O23" s="272"/>
      <c r="P23" s="846"/>
      <c r="Q23" s="389"/>
    </row>
    <row r="24" spans="1:17" ht="16.5" customHeight="1">
      <c r="A24" s="229">
        <v>15</v>
      </c>
      <c r="B24" s="262" t="s">
        <v>14</v>
      </c>
      <c r="C24" s="263">
        <v>4864958</v>
      </c>
      <c r="D24" s="101" t="s">
        <v>12</v>
      </c>
      <c r="E24" s="84" t="s">
        <v>300</v>
      </c>
      <c r="F24" s="272">
        <v>-1250</v>
      </c>
      <c r="G24" s="288">
        <v>2053</v>
      </c>
      <c r="H24" s="289">
        <v>1516</v>
      </c>
      <c r="I24" s="272">
        <f>G24-H24</f>
        <v>537</v>
      </c>
      <c r="J24" s="272">
        <f>$F24*I24</f>
        <v>-671250</v>
      </c>
      <c r="K24" s="824">
        <f>J24/1000000</f>
        <v>-0.67125000000000001</v>
      </c>
      <c r="L24" s="288">
        <v>183</v>
      </c>
      <c r="M24" s="289">
        <v>166</v>
      </c>
      <c r="N24" s="272">
        <f>L24-M24</f>
        <v>17</v>
      </c>
      <c r="O24" s="272">
        <f>$F24*N24</f>
        <v>-21250</v>
      </c>
      <c r="P24" s="846">
        <f>O24/1000000</f>
        <v>-2.1250000000000002E-2</v>
      </c>
      <c r="Q24" s="388"/>
    </row>
    <row r="25" spans="1:17" ht="16.5" customHeight="1">
      <c r="A25" s="229">
        <v>16</v>
      </c>
      <c r="B25" s="262" t="s">
        <v>15</v>
      </c>
      <c r="C25" s="263">
        <v>5128438</v>
      </c>
      <c r="D25" s="101" t="s">
        <v>12</v>
      </c>
      <c r="E25" s="84" t="s">
        <v>300</v>
      </c>
      <c r="F25" s="272">
        <v>-1000</v>
      </c>
      <c r="G25" s="288">
        <v>13724</v>
      </c>
      <c r="H25" s="289">
        <v>13644</v>
      </c>
      <c r="I25" s="289">
        <f>G25-H25</f>
        <v>80</v>
      </c>
      <c r="J25" s="289">
        <f>$F25*I25</f>
        <v>-80000</v>
      </c>
      <c r="K25" s="822">
        <f>J25/1000000</f>
        <v>-0.08</v>
      </c>
      <c r="L25" s="288">
        <v>639</v>
      </c>
      <c r="M25" s="289">
        <v>567</v>
      </c>
      <c r="N25" s="289">
        <f>L25-M25</f>
        <v>72</v>
      </c>
      <c r="O25" s="289">
        <f>$F25*N25</f>
        <v>-72000</v>
      </c>
      <c r="P25" s="817">
        <f>O25/1000000</f>
        <v>-7.1999999999999995E-2</v>
      </c>
      <c r="Q25" s="399"/>
    </row>
    <row r="26" spans="1:17" ht="16.5" customHeight="1">
      <c r="A26" s="229">
        <v>17</v>
      </c>
      <c r="B26" s="262" t="s">
        <v>16</v>
      </c>
      <c r="C26" s="263">
        <v>4864988</v>
      </c>
      <c r="D26" s="101" t="s">
        <v>12</v>
      </c>
      <c r="E26" s="84" t="s">
        <v>300</v>
      </c>
      <c r="F26" s="272">
        <v>-2000</v>
      </c>
      <c r="G26" s="288">
        <v>38671</v>
      </c>
      <c r="H26" s="289">
        <v>38629</v>
      </c>
      <c r="I26" s="272">
        <f>G26-H26</f>
        <v>42</v>
      </c>
      <c r="J26" s="272">
        <f>$F26*I26</f>
        <v>-84000</v>
      </c>
      <c r="K26" s="824">
        <f>J26/1000000</f>
        <v>-8.4000000000000005E-2</v>
      </c>
      <c r="L26" s="288">
        <v>5642</v>
      </c>
      <c r="M26" s="289">
        <v>5492</v>
      </c>
      <c r="N26" s="272">
        <f>L26-M26</f>
        <v>150</v>
      </c>
      <c r="O26" s="272">
        <f>$F26*N26</f>
        <v>-300000</v>
      </c>
      <c r="P26" s="846">
        <f>O26/1000000</f>
        <v>-0.3</v>
      </c>
      <c r="Q26" s="399"/>
    </row>
    <row r="27" spans="1:17" ht="17.25" customHeight="1">
      <c r="A27" s="229">
        <v>18</v>
      </c>
      <c r="B27" s="262" t="s">
        <v>151</v>
      </c>
      <c r="C27" s="263">
        <v>4864938</v>
      </c>
      <c r="D27" s="101" t="s">
        <v>12</v>
      </c>
      <c r="E27" s="84" t="s">
        <v>300</v>
      </c>
      <c r="F27" s="272">
        <v>-2000</v>
      </c>
      <c r="G27" s="288">
        <v>4477</v>
      </c>
      <c r="H27" s="289">
        <v>4369</v>
      </c>
      <c r="I27" s="289">
        <f>G27-H27</f>
        <v>108</v>
      </c>
      <c r="J27" s="289">
        <f>$F27*I27</f>
        <v>-216000</v>
      </c>
      <c r="K27" s="822">
        <f>J27/1000000</f>
        <v>-0.216</v>
      </c>
      <c r="L27" s="288">
        <v>999830</v>
      </c>
      <c r="M27" s="289">
        <v>999822</v>
      </c>
      <c r="N27" s="289">
        <f>L27-M27</f>
        <v>8</v>
      </c>
      <c r="O27" s="289">
        <f>$F27*N27</f>
        <v>-16000</v>
      </c>
      <c r="P27" s="817">
        <f>O27/1000000</f>
        <v>-1.6E-2</v>
      </c>
      <c r="Q27" s="399"/>
    </row>
    <row r="28" spans="1:17" ht="17.25" customHeight="1">
      <c r="A28" s="548"/>
      <c r="B28" s="264" t="s">
        <v>396</v>
      </c>
      <c r="C28" s="263"/>
      <c r="D28" s="101"/>
      <c r="E28" s="84"/>
      <c r="F28" s="272"/>
      <c r="G28" s="288"/>
      <c r="H28" s="289"/>
      <c r="I28" s="289"/>
      <c r="J28" s="289"/>
      <c r="K28" s="822"/>
      <c r="L28" s="288"/>
      <c r="M28" s="289"/>
      <c r="N28" s="289"/>
      <c r="O28" s="289"/>
      <c r="P28" s="817"/>
      <c r="Q28" s="399"/>
    </row>
    <row r="29" spans="1:17" ht="17.25" customHeight="1">
      <c r="A29" s="229">
        <v>19</v>
      </c>
      <c r="B29" s="262" t="s">
        <v>14</v>
      </c>
      <c r="C29" s="263">
        <v>4864912</v>
      </c>
      <c r="D29" s="101" t="s">
        <v>12</v>
      </c>
      <c r="E29" s="84" t="s">
        <v>300</v>
      </c>
      <c r="F29" s="272">
        <v>-1600</v>
      </c>
      <c r="G29" s="288">
        <v>4606</v>
      </c>
      <c r="H29" s="289">
        <v>3596</v>
      </c>
      <c r="I29" s="272">
        <f>G29-H29</f>
        <v>1010</v>
      </c>
      <c r="J29" s="272">
        <f>$F29*I29</f>
        <v>-1616000</v>
      </c>
      <c r="K29" s="824">
        <f>J29/1000000</f>
        <v>-1.6160000000000001</v>
      </c>
      <c r="L29" s="288">
        <v>1858</v>
      </c>
      <c r="M29" s="289">
        <v>1812</v>
      </c>
      <c r="N29" s="272">
        <f>L29-M29</f>
        <v>46</v>
      </c>
      <c r="O29" s="272">
        <f>$F29*N29</f>
        <v>-73600</v>
      </c>
      <c r="P29" s="846">
        <f>O29/1000000</f>
        <v>-7.3599999999999999E-2</v>
      </c>
      <c r="Q29" s="394"/>
    </row>
    <row r="30" spans="1:17" ht="17.25" customHeight="1">
      <c r="A30" s="229">
        <v>20</v>
      </c>
      <c r="B30" s="262" t="s">
        <v>15</v>
      </c>
      <c r="C30" s="263">
        <v>5128459</v>
      </c>
      <c r="D30" s="101" t="s">
        <v>12</v>
      </c>
      <c r="E30" s="84" t="s">
        <v>300</v>
      </c>
      <c r="F30" s="272">
        <v>-800</v>
      </c>
      <c r="G30" s="288">
        <v>136825</v>
      </c>
      <c r="H30" s="289">
        <v>134378</v>
      </c>
      <c r="I30" s="272">
        <f>G30-H30</f>
        <v>2447</v>
      </c>
      <c r="J30" s="272">
        <f>$F30*I30</f>
        <v>-1957600</v>
      </c>
      <c r="K30" s="824">
        <f>J30/1000000</f>
        <v>-1.9576</v>
      </c>
      <c r="L30" s="288">
        <v>7902</v>
      </c>
      <c r="M30" s="289">
        <v>7885</v>
      </c>
      <c r="N30" s="272">
        <f>L30-M30</f>
        <v>17</v>
      </c>
      <c r="O30" s="272">
        <f>$F30*N30</f>
        <v>-13600</v>
      </c>
      <c r="P30" s="846">
        <f>O30/1000000</f>
        <v>-1.3599999999999999E-2</v>
      </c>
      <c r="Q30" s="399"/>
    </row>
    <row r="31" spans="1:17" ht="17.25" customHeight="1">
      <c r="A31" s="229"/>
      <c r="B31" s="242" t="s">
        <v>153</v>
      </c>
      <c r="C31" s="263"/>
      <c r="D31" s="75"/>
      <c r="E31" s="75"/>
      <c r="F31" s="272"/>
      <c r="G31" s="288"/>
      <c r="H31" s="289"/>
      <c r="I31" s="272"/>
      <c r="J31" s="272"/>
      <c r="K31" s="824"/>
      <c r="L31" s="288"/>
      <c r="M31" s="289"/>
      <c r="N31" s="272"/>
      <c r="O31" s="272"/>
      <c r="P31" s="846"/>
      <c r="Q31" s="389"/>
    </row>
    <row r="32" spans="1:17" ht="18.75" customHeight="1">
      <c r="A32" s="229">
        <v>21</v>
      </c>
      <c r="B32" s="262" t="s">
        <v>14</v>
      </c>
      <c r="C32" s="263">
        <v>4864867</v>
      </c>
      <c r="D32" s="101" t="s">
        <v>12</v>
      </c>
      <c r="E32" s="84" t="s">
        <v>300</v>
      </c>
      <c r="F32" s="272">
        <v>-2500</v>
      </c>
      <c r="G32" s="288">
        <v>999807</v>
      </c>
      <c r="H32" s="289">
        <v>999743</v>
      </c>
      <c r="I32" s="272">
        <f>G32-H32</f>
        <v>64</v>
      </c>
      <c r="J32" s="272">
        <f>$F32*I32</f>
        <v>-160000</v>
      </c>
      <c r="K32" s="824">
        <f>J32/1000000</f>
        <v>-0.16</v>
      </c>
      <c r="L32" s="288">
        <v>999897</v>
      </c>
      <c r="M32" s="289">
        <v>999900</v>
      </c>
      <c r="N32" s="272">
        <f>L32-M32</f>
        <v>-3</v>
      </c>
      <c r="O32" s="272">
        <f>$F32*N32</f>
        <v>7500</v>
      </c>
      <c r="P32" s="846">
        <f>O32/1000000</f>
        <v>7.4999999999999997E-3</v>
      </c>
      <c r="Q32" s="394"/>
    </row>
    <row r="33" spans="1:17" ht="17.25" customHeight="1">
      <c r="A33" s="229">
        <v>22</v>
      </c>
      <c r="B33" s="262" t="s">
        <v>15</v>
      </c>
      <c r="C33" s="263">
        <v>4865036</v>
      </c>
      <c r="D33" s="101" t="s">
        <v>12</v>
      </c>
      <c r="E33" s="84" t="s">
        <v>300</v>
      </c>
      <c r="F33" s="272">
        <v>-2000</v>
      </c>
      <c r="G33" s="288">
        <v>952427</v>
      </c>
      <c r="H33" s="289">
        <v>952344</v>
      </c>
      <c r="I33" s="272">
        <f>G33-H33</f>
        <v>83</v>
      </c>
      <c r="J33" s="272">
        <f>$F33*I33</f>
        <v>-166000</v>
      </c>
      <c r="K33" s="824">
        <f>J33/1000000</f>
        <v>-0.16600000000000001</v>
      </c>
      <c r="L33" s="288">
        <v>989215</v>
      </c>
      <c r="M33" s="289">
        <v>989296</v>
      </c>
      <c r="N33" s="272">
        <f>L33-M33</f>
        <v>-81</v>
      </c>
      <c r="O33" s="272">
        <f>$F33*N33</f>
        <v>162000</v>
      </c>
      <c r="P33" s="846">
        <f>O33/1000000</f>
        <v>0.16200000000000001</v>
      </c>
      <c r="Q33" s="399"/>
    </row>
    <row r="34" spans="1:17" ht="15.75" customHeight="1">
      <c r="A34" s="229">
        <v>23</v>
      </c>
      <c r="B34" s="262" t="s">
        <v>16</v>
      </c>
      <c r="C34" s="263">
        <v>4864787</v>
      </c>
      <c r="D34" s="101" t="s">
        <v>12</v>
      </c>
      <c r="E34" s="84" t="s">
        <v>300</v>
      </c>
      <c r="F34" s="272">
        <v>-2000</v>
      </c>
      <c r="G34" s="288">
        <v>998457</v>
      </c>
      <c r="H34" s="289">
        <v>998574</v>
      </c>
      <c r="I34" s="272">
        <f>G34-H34</f>
        <v>-117</v>
      </c>
      <c r="J34" s="272">
        <f>$F34*I34</f>
        <v>234000</v>
      </c>
      <c r="K34" s="824">
        <f>J34/1000000</f>
        <v>0.23400000000000001</v>
      </c>
      <c r="L34" s="288">
        <v>999990</v>
      </c>
      <c r="M34" s="289">
        <v>999993</v>
      </c>
      <c r="N34" s="272">
        <f>L34-M34</f>
        <v>-3</v>
      </c>
      <c r="O34" s="272">
        <f>$F34*N34</f>
        <v>6000</v>
      </c>
      <c r="P34" s="846">
        <f>O34/1000000</f>
        <v>6.0000000000000001E-3</v>
      </c>
      <c r="Q34" s="399"/>
    </row>
    <row r="35" spans="1:17" ht="15.75" customHeight="1">
      <c r="A35" s="229">
        <v>24</v>
      </c>
      <c r="B35" s="244" t="s">
        <v>151</v>
      </c>
      <c r="C35" s="263">
        <v>4864989</v>
      </c>
      <c r="D35" s="75" t="s">
        <v>12</v>
      </c>
      <c r="E35" s="84" t="s">
        <v>300</v>
      </c>
      <c r="F35" s="272">
        <v>-1000</v>
      </c>
      <c r="G35" s="288">
        <v>1000375</v>
      </c>
      <c r="H35" s="289">
        <v>999889</v>
      </c>
      <c r="I35" s="272">
        <f>G35-H35</f>
        <v>486</v>
      </c>
      <c r="J35" s="272">
        <f>$F35*I35</f>
        <v>-486000</v>
      </c>
      <c r="K35" s="824">
        <f>J35/1000000</f>
        <v>-0.48599999999999999</v>
      </c>
      <c r="L35" s="288">
        <v>999931</v>
      </c>
      <c r="M35" s="289">
        <v>999935</v>
      </c>
      <c r="N35" s="272">
        <f>L35-M35</f>
        <v>-4</v>
      </c>
      <c r="O35" s="272">
        <f>$F35*N35</f>
        <v>4000</v>
      </c>
      <c r="P35" s="846">
        <f>O35/1000000</f>
        <v>4.0000000000000001E-3</v>
      </c>
      <c r="Q35" s="590"/>
    </row>
    <row r="36" spans="1:17" ht="15.75" customHeight="1">
      <c r="A36" s="548"/>
      <c r="B36" s="242" t="s">
        <v>413</v>
      </c>
      <c r="C36" s="263"/>
      <c r="D36" s="75"/>
      <c r="E36" s="84"/>
      <c r="F36" s="272"/>
      <c r="G36" s="288"/>
      <c r="H36" s="289"/>
      <c r="I36" s="272"/>
      <c r="J36" s="272"/>
      <c r="K36" s="824"/>
      <c r="L36" s="288"/>
      <c r="M36" s="289"/>
      <c r="N36" s="272"/>
      <c r="O36" s="272"/>
      <c r="P36" s="846"/>
      <c r="Q36" s="590"/>
    </row>
    <row r="37" spans="1:17" ht="15.75" customHeight="1">
      <c r="A37" s="229">
        <v>25</v>
      </c>
      <c r="B37" s="244" t="s">
        <v>414</v>
      </c>
      <c r="C37" s="263">
        <v>5295131</v>
      </c>
      <c r="D37" s="75" t="s">
        <v>12</v>
      </c>
      <c r="E37" s="84" t="s">
        <v>300</v>
      </c>
      <c r="F37" s="272">
        <v>-1000</v>
      </c>
      <c r="G37" s="288">
        <v>997596</v>
      </c>
      <c r="H37" s="289">
        <v>997584</v>
      </c>
      <c r="I37" s="272">
        <f>G37-H37</f>
        <v>12</v>
      </c>
      <c r="J37" s="272">
        <f>$F37*I37</f>
        <v>-12000</v>
      </c>
      <c r="K37" s="824">
        <f>J37/1000000</f>
        <v>-1.2E-2</v>
      </c>
      <c r="L37" s="288">
        <v>997262</v>
      </c>
      <c r="M37" s="289">
        <v>997257</v>
      </c>
      <c r="N37" s="272">
        <f>L37-M37</f>
        <v>5</v>
      </c>
      <c r="O37" s="272">
        <f>$F37*N37</f>
        <v>-5000</v>
      </c>
      <c r="P37" s="846">
        <f>O37/1000000</f>
        <v>-5.0000000000000001E-3</v>
      </c>
      <c r="Q37" s="590"/>
    </row>
    <row r="38" spans="1:17" ht="15.75" customHeight="1">
      <c r="A38" s="229">
        <v>26</v>
      </c>
      <c r="B38" s="244" t="s">
        <v>415</v>
      </c>
      <c r="C38" s="263">
        <v>5295139</v>
      </c>
      <c r="D38" s="75" t="s">
        <v>12</v>
      </c>
      <c r="E38" s="84" t="s">
        <v>300</v>
      </c>
      <c r="F38" s="272">
        <v>-1000</v>
      </c>
      <c r="G38" s="288">
        <v>981476</v>
      </c>
      <c r="H38" s="289">
        <v>981464</v>
      </c>
      <c r="I38" s="272">
        <f>G38-H38</f>
        <v>12</v>
      </c>
      <c r="J38" s="272">
        <f>$F38*I38</f>
        <v>-12000</v>
      </c>
      <c r="K38" s="824">
        <f>J38/1000000</f>
        <v>-1.2E-2</v>
      </c>
      <c r="L38" s="288">
        <v>12985</v>
      </c>
      <c r="M38" s="289">
        <v>12976</v>
      </c>
      <c r="N38" s="272">
        <f>L38-M38</f>
        <v>9</v>
      </c>
      <c r="O38" s="272">
        <f>$F38*N38</f>
        <v>-9000</v>
      </c>
      <c r="P38" s="846">
        <f>O38/1000000</f>
        <v>-8.9999999999999993E-3</v>
      </c>
      <c r="Q38" s="590"/>
    </row>
    <row r="39" spans="1:17" ht="15.75" customHeight="1">
      <c r="A39" s="229">
        <v>27</v>
      </c>
      <c r="B39" s="244" t="s">
        <v>416</v>
      </c>
      <c r="C39" s="263">
        <v>5295173</v>
      </c>
      <c r="D39" s="75" t="s">
        <v>12</v>
      </c>
      <c r="E39" s="84" t="s">
        <v>300</v>
      </c>
      <c r="F39" s="272">
        <v>-1000</v>
      </c>
      <c r="G39" s="288">
        <v>296495</v>
      </c>
      <c r="H39" s="289">
        <v>296163</v>
      </c>
      <c r="I39" s="272">
        <f>G39-H39</f>
        <v>332</v>
      </c>
      <c r="J39" s="272">
        <f>$F39*I39</f>
        <v>-332000</v>
      </c>
      <c r="K39" s="824">
        <f>J39/1000000</f>
        <v>-0.33200000000000002</v>
      </c>
      <c r="L39" s="288">
        <v>140062</v>
      </c>
      <c r="M39" s="289">
        <v>140060</v>
      </c>
      <c r="N39" s="272">
        <f>L39-M39</f>
        <v>2</v>
      </c>
      <c r="O39" s="272">
        <f>$F39*N39</f>
        <v>-2000</v>
      </c>
      <c r="P39" s="846">
        <f>O39/1000000</f>
        <v>-2E-3</v>
      </c>
      <c r="Q39" s="590"/>
    </row>
    <row r="40" spans="1:17" ht="15.75" customHeight="1">
      <c r="A40" s="229">
        <v>28</v>
      </c>
      <c r="B40" s="244" t="s">
        <v>417</v>
      </c>
      <c r="C40" s="263">
        <v>5100228</v>
      </c>
      <c r="D40" s="75" t="s">
        <v>12</v>
      </c>
      <c r="E40" s="84" t="s">
        <v>300</v>
      </c>
      <c r="F40" s="272">
        <v>-2000</v>
      </c>
      <c r="G40" s="288">
        <v>8548</v>
      </c>
      <c r="H40" s="289">
        <v>8484</v>
      </c>
      <c r="I40" s="272">
        <f>G40-H40</f>
        <v>64</v>
      </c>
      <c r="J40" s="272">
        <f>$F40*I40</f>
        <v>-128000</v>
      </c>
      <c r="K40" s="824">
        <f>J40/1000000</f>
        <v>-0.128</v>
      </c>
      <c r="L40" s="288">
        <v>1545</v>
      </c>
      <c r="M40" s="289">
        <v>1544</v>
      </c>
      <c r="N40" s="272">
        <f>L40-M40</f>
        <v>1</v>
      </c>
      <c r="O40" s="272">
        <f>$F40*N40</f>
        <v>-2000</v>
      </c>
      <c r="P40" s="846">
        <f>O40/1000000</f>
        <v>-2E-3</v>
      </c>
      <c r="Q40" s="590"/>
    </row>
    <row r="41" spans="1:17" ht="17.25" customHeight="1">
      <c r="A41" s="229"/>
      <c r="B41" s="264" t="s">
        <v>154</v>
      </c>
      <c r="C41" s="263"/>
      <c r="D41" s="101"/>
      <c r="E41" s="101"/>
      <c r="F41" s="272"/>
      <c r="G41" s="288"/>
      <c r="H41" s="289"/>
      <c r="I41" s="272"/>
      <c r="J41" s="272"/>
      <c r="K41" s="824"/>
      <c r="L41" s="288"/>
      <c r="M41" s="289"/>
      <c r="N41" s="272"/>
      <c r="O41" s="272"/>
      <c r="P41" s="846"/>
      <c r="Q41" s="389"/>
    </row>
    <row r="42" spans="1:17" ht="19.5" customHeight="1">
      <c r="A42" s="548"/>
      <c r="B42" s="264" t="s">
        <v>37</v>
      </c>
      <c r="C42" s="263"/>
      <c r="D42" s="101"/>
      <c r="E42" s="101"/>
      <c r="F42" s="272"/>
      <c r="G42" s="288"/>
      <c r="H42" s="289"/>
      <c r="I42" s="272"/>
      <c r="J42" s="272"/>
      <c r="K42" s="824"/>
      <c r="L42" s="288"/>
      <c r="M42" s="289"/>
      <c r="N42" s="272"/>
      <c r="O42" s="272"/>
      <c r="P42" s="846"/>
      <c r="Q42" s="389"/>
    </row>
    <row r="43" spans="1:17" ht="22.5" customHeight="1">
      <c r="A43" s="229">
        <v>29</v>
      </c>
      <c r="B43" s="262" t="s">
        <v>155</v>
      </c>
      <c r="C43" s="263" t="s">
        <v>479</v>
      </c>
      <c r="D43" s="101" t="s">
        <v>438</v>
      </c>
      <c r="E43" s="84" t="s">
        <v>300</v>
      </c>
      <c r="F43" s="961">
        <v>0.8</v>
      </c>
      <c r="G43" s="288">
        <v>794000</v>
      </c>
      <c r="H43" s="289">
        <v>761000</v>
      </c>
      <c r="I43" s="289">
        <f>G43-H43</f>
        <v>33000</v>
      </c>
      <c r="J43" s="289">
        <f>$F43*I43</f>
        <v>26400</v>
      </c>
      <c r="K43" s="817">
        <f>J43/1000000</f>
        <v>2.64E-2</v>
      </c>
      <c r="L43" s="288">
        <v>9500</v>
      </c>
      <c r="M43" s="289">
        <v>9000</v>
      </c>
      <c r="N43" s="289">
        <f>L43-M43</f>
        <v>500</v>
      </c>
      <c r="O43" s="289">
        <f>$F43*N43</f>
        <v>400</v>
      </c>
      <c r="P43" s="817">
        <f>O43/1000000</f>
        <v>4.0000000000000002E-4</v>
      </c>
      <c r="Q43" s="394"/>
    </row>
    <row r="44" spans="1:17" ht="15.75" customHeight="1">
      <c r="A44" s="229"/>
      <c r="B44" s="242" t="s">
        <v>156</v>
      </c>
      <c r="C44" s="263"/>
      <c r="D44" s="75"/>
      <c r="E44" s="75"/>
      <c r="F44" s="272"/>
      <c r="G44" s="288"/>
      <c r="H44" s="289"/>
      <c r="I44" s="272"/>
      <c r="J44" s="272"/>
      <c r="K44" s="824"/>
      <c r="L44" s="288"/>
      <c r="M44" s="289"/>
      <c r="N44" s="272"/>
      <c r="O44" s="272"/>
      <c r="P44" s="846"/>
      <c r="Q44" s="389"/>
    </row>
    <row r="45" spans="1:17" ht="15.75" customHeight="1">
      <c r="A45" s="229">
        <v>30</v>
      </c>
      <c r="B45" s="244" t="s">
        <v>14</v>
      </c>
      <c r="C45" s="263">
        <v>5269210</v>
      </c>
      <c r="D45" s="75" t="s">
        <v>12</v>
      </c>
      <c r="E45" s="84" t="s">
        <v>300</v>
      </c>
      <c r="F45" s="272">
        <v>-1000</v>
      </c>
      <c r="G45" s="288">
        <v>928434</v>
      </c>
      <c r="H45" s="289">
        <v>929113</v>
      </c>
      <c r="I45" s="272">
        <f>G45-H45</f>
        <v>-679</v>
      </c>
      <c r="J45" s="272">
        <f>$F45*I45</f>
        <v>679000</v>
      </c>
      <c r="K45" s="824">
        <f>J45/1000000</f>
        <v>0.67900000000000005</v>
      </c>
      <c r="L45" s="288">
        <v>965242</v>
      </c>
      <c r="M45" s="289">
        <v>965242</v>
      </c>
      <c r="N45" s="272">
        <f>L45-M45</f>
        <v>0</v>
      </c>
      <c r="O45" s="272">
        <f>$F45*N45</f>
        <v>0</v>
      </c>
      <c r="P45" s="846">
        <f>O45/1000000</f>
        <v>0</v>
      </c>
      <c r="Q45" s="389"/>
    </row>
    <row r="46" spans="1:17" ht="15.75" customHeight="1">
      <c r="A46" s="229">
        <v>31</v>
      </c>
      <c r="B46" s="262" t="s">
        <v>15</v>
      </c>
      <c r="C46" s="263">
        <v>5269749</v>
      </c>
      <c r="D46" s="101" t="s">
        <v>12</v>
      </c>
      <c r="E46" s="84" t="s">
        <v>300</v>
      </c>
      <c r="F46" s="272">
        <v>-1000</v>
      </c>
      <c r="G46" s="288">
        <v>992099</v>
      </c>
      <c r="H46" s="289">
        <v>992042</v>
      </c>
      <c r="I46" s="272">
        <f>G46-H46</f>
        <v>57</v>
      </c>
      <c r="J46" s="272">
        <f>$F46*I46</f>
        <v>-57000</v>
      </c>
      <c r="K46" s="824">
        <f>J46/1000000</f>
        <v>-5.7000000000000002E-2</v>
      </c>
      <c r="L46" s="288">
        <v>999495</v>
      </c>
      <c r="M46" s="289">
        <v>999495</v>
      </c>
      <c r="N46" s="272">
        <f>L46-M46</f>
        <v>0</v>
      </c>
      <c r="O46" s="272">
        <f>$F46*N46</f>
        <v>0</v>
      </c>
      <c r="P46" s="846">
        <f>O46/1000000</f>
        <v>0</v>
      </c>
      <c r="Q46" s="559"/>
    </row>
    <row r="47" spans="1:17" ht="15.75" customHeight="1">
      <c r="A47" s="229">
        <v>32</v>
      </c>
      <c r="B47" s="262" t="s">
        <v>16</v>
      </c>
      <c r="C47" s="263">
        <v>4864945</v>
      </c>
      <c r="D47" s="101" t="s">
        <v>12</v>
      </c>
      <c r="E47" s="84" t="s">
        <v>300</v>
      </c>
      <c r="F47" s="272">
        <v>-1000</v>
      </c>
      <c r="G47" s="288">
        <v>6001</v>
      </c>
      <c r="H47" s="289">
        <v>4747</v>
      </c>
      <c r="I47" s="272">
        <f>G47-H47</f>
        <v>1254</v>
      </c>
      <c r="J47" s="272">
        <f>$F47*I47</f>
        <v>-1254000</v>
      </c>
      <c r="K47" s="824">
        <f>J47/1000000</f>
        <v>-1.254</v>
      </c>
      <c r="L47" s="288">
        <v>999976</v>
      </c>
      <c r="M47" s="289">
        <v>999976</v>
      </c>
      <c r="N47" s="272">
        <f>L47-M47</f>
        <v>0</v>
      </c>
      <c r="O47" s="272">
        <f>$F47*N47</f>
        <v>0</v>
      </c>
      <c r="P47" s="846">
        <f>O47/1000000</f>
        <v>0</v>
      </c>
      <c r="Q47" s="559"/>
    </row>
    <row r="48" spans="1:17" ht="22.5" customHeight="1">
      <c r="A48" s="548"/>
      <c r="B48" s="242" t="s">
        <v>422</v>
      </c>
      <c r="C48" s="263"/>
      <c r="D48" s="101"/>
      <c r="E48" s="84"/>
      <c r="F48" s="272"/>
      <c r="G48" s="288"/>
      <c r="H48" s="289"/>
      <c r="I48" s="272"/>
      <c r="J48" s="272"/>
      <c r="K48" s="824"/>
      <c r="L48" s="288"/>
      <c r="M48" s="289"/>
      <c r="N48" s="272"/>
      <c r="O48" s="272"/>
      <c r="P48" s="846"/>
      <c r="Q48" s="559"/>
    </row>
    <row r="49" spans="1:17" ht="22.5" customHeight="1">
      <c r="A49" s="229">
        <v>33</v>
      </c>
      <c r="B49" s="244" t="s">
        <v>416</v>
      </c>
      <c r="C49" s="263">
        <v>5128460</v>
      </c>
      <c r="D49" s="75" t="s">
        <v>12</v>
      </c>
      <c r="E49" s="84" t="s">
        <v>300</v>
      </c>
      <c r="F49" s="272">
        <v>-800</v>
      </c>
      <c r="G49" s="288">
        <v>41732</v>
      </c>
      <c r="H49" s="289">
        <v>41718</v>
      </c>
      <c r="I49" s="272">
        <f>G49-H49</f>
        <v>14</v>
      </c>
      <c r="J49" s="272">
        <f>$F49*I49</f>
        <v>-11200</v>
      </c>
      <c r="K49" s="824">
        <f>J49/1000000</f>
        <v>-1.12E-2</v>
      </c>
      <c r="L49" s="288">
        <v>15720</v>
      </c>
      <c r="M49" s="289">
        <v>15449</v>
      </c>
      <c r="N49" s="272">
        <f>L49-M49</f>
        <v>271</v>
      </c>
      <c r="O49" s="272">
        <f>$F49*N49</f>
        <v>-216800</v>
      </c>
      <c r="P49" s="846">
        <f>O49/1000000</f>
        <v>-0.21679999999999999</v>
      </c>
      <c r="Q49" s="559"/>
    </row>
    <row r="50" spans="1:17" ht="22.5" customHeight="1">
      <c r="A50" s="229">
        <v>34</v>
      </c>
      <c r="B50" s="244" t="s">
        <v>417</v>
      </c>
      <c r="C50" s="263">
        <v>4902495</v>
      </c>
      <c r="D50" s="75" t="s">
        <v>12</v>
      </c>
      <c r="E50" s="84" t="s">
        <v>300</v>
      </c>
      <c r="F50" s="272">
        <v>-1200</v>
      </c>
      <c r="G50" s="288">
        <v>355</v>
      </c>
      <c r="H50" s="289">
        <v>235</v>
      </c>
      <c r="I50" s="272">
        <f>G50-H50</f>
        <v>120</v>
      </c>
      <c r="J50" s="272">
        <f>$F50*I50</f>
        <v>-144000</v>
      </c>
      <c r="K50" s="824">
        <f>J50/1000000</f>
        <v>-0.14399999999999999</v>
      </c>
      <c r="L50" s="288">
        <v>719</v>
      </c>
      <c r="M50" s="289">
        <v>521</v>
      </c>
      <c r="N50" s="272">
        <f>L50-M50</f>
        <v>198</v>
      </c>
      <c r="O50" s="272">
        <f>$F50*N50</f>
        <v>-237600</v>
      </c>
      <c r="P50" s="846">
        <f>O50/1000000</f>
        <v>-0.23760000000000001</v>
      </c>
      <c r="Q50" s="559"/>
    </row>
    <row r="51" spans="1:17" ht="18.75" customHeight="1">
      <c r="A51" s="548"/>
      <c r="B51" s="264" t="s">
        <v>157</v>
      </c>
      <c r="C51" s="263"/>
      <c r="D51" s="101"/>
      <c r="E51" s="101"/>
      <c r="F51" s="268"/>
      <c r="G51" s="288"/>
      <c r="H51" s="289"/>
      <c r="I51" s="272"/>
      <c r="J51" s="272"/>
      <c r="K51" s="824"/>
      <c r="L51" s="288"/>
      <c r="M51" s="289"/>
      <c r="N51" s="272"/>
      <c r="O51" s="272"/>
      <c r="P51" s="846"/>
      <c r="Q51" s="389"/>
    </row>
    <row r="52" spans="1:17" ht="22.5" customHeight="1">
      <c r="A52" s="229">
        <v>35</v>
      </c>
      <c r="B52" s="262" t="s">
        <v>375</v>
      </c>
      <c r="C52" s="263">
        <v>5128411</v>
      </c>
      <c r="D52" s="101" t="s">
        <v>12</v>
      </c>
      <c r="E52" s="84" t="s">
        <v>300</v>
      </c>
      <c r="F52" s="272">
        <v>-2000</v>
      </c>
      <c r="G52" s="288">
        <v>999862</v>
      </c>
      <c r="H52" s="289">
        <v>999823</v>
      </c>
      <c r="I52" s="272">
        <f>G52-H52</f>
        <v>39</v>
      </c>
      <c r="J52" s="272">
        <f>$F52*I52</f>
        <v>-78000</v>
      </c>
      <c r="K52" s="824">
        <f>J52/1000000</f>
        <v>-7.8E-2</v>
      </c>
      <c r="L52" s="288">
        <v>1345</v>
      </c>
      <c r="M52" s="289">
        <v>1196</v>
      </c>
      <c r="N52" s="272">
        <f>L52-M52</f>
        <v>149</v>
      </c>
      <c r="O52" s="272">
        <f>$F52*N52</f>
        <v>-298000</v>
      </c>
      <c r="P52" s="846">
        <f>O52/1000000</f>
        <v>-0.29799999999999999</v>
      </c>
      <c r="Q52" s="389"/>
    </row>
    <row r="53" spans="1:17" ht="22.5" customHeight="1">
      <c r="A53" s="229">
        <v>36</v>
      </c>
      <c r="B53" s="262" t="s">
        <v>376</v>
      </c>
      <c r="C53" s="263">
        <v>4864947</v>
      </c>
      <c r="D53" s="101" t="s">
        <v>12</v>
      </c>
      <c r="E53" s="84" t="s">
        <v>300</v>
      </c>
      <c r="F53" s="272">
        <v>-1000</v>
      </c>
      <c r="G53" s="288">
        <v>232</v>
      </c>
      <c r="H53" s="289">
        <v>232</v>
      </c>
      <c r="I53" s="272">
        <f>G53-H53</f>
        <v>0</v>
      </c>
      <c r="J53" s="272">
        <f>$F53*I53</f>
        <v>0</v>
      </c>
      <c r="K53" s="824">
        <f>J53/1000000</f>
        <v>0</v>
      </c>
      <c r="L53" s="288">
        <v>456</v>
      </c>
      <c r="M53" s="289">
        <v>14</v>
      </c>
      <c r="N53" s="272">
        <f>L53-M53</f>
        <v>442</v>
      </c>
      <c r="O53" s="272">
        <f>$F53*N53</f>
        <v>-442000</v>
      </c>
      <c r="P53" s="846">
        <f>O53/1000000</f>
        <v>-0.442</v>
      </c>
      <c r="Q53" s="389"/>
    </row>
    <row r="54" spans="1:17" ht="22.5" customHeight="1">
      <c r="A54" s="229">
        <v>37</v>
      </c>
      <c r="B54" s="244" t="s">
        <v>503</v>
      </c>
      <c r="C54" s="263">
        <v>5128413</v>
      </c>
      <c r="D54" s="75" t="s">
        <v>12</v>
      </c>
      <c r="E54" s="84" t="s">
        <v>300</v>
      </c>
      <c r="F54" s="272">
        <v>-1000</v>
      </c>
      <c r="G54" s="288">
        <v>6</v>
      </c>
      <c r="H54" s="289">
        <v>0</v>
      </c>
      <c r="I54" s="272">
        <f>G54-H54</f>
        <v>6</v>
      </c>
      <c r="J54" s="272">
        <f>$F54*I54</f>
        <v>-6000</v>
      </c>
      <c r="K54" s="824">
        <f>J54/1000000</f>
        <v>-6.0000000000000001E-3</v>
      </c>
      <c r="L54" s="288">
        <v>361</v>
      </c>
      <c r="M54" s="289">
        <v>52</v>
      </c>
      <c r="N54" s="272">
        <f>L54-M54</f>
        <v>309</v>
      </c>
      <c r="O54" s="272">
        <f>$F54*N54</f>
        <v>-309000</v>
      </c>
      <c r="P54" s="846">
        <f>O54/1000000</f>
        <v>-0.309</v>
      </c>
      <c r="Q54" s="389"/>
    </row>
    <row r="55" spans="1:17" ht="22.5" customHeight="1">
      <c r="A55" s="229">
        <v>38</v>
      </c>
      <c r="B55" s="262" t="s">
        <v>377</v>
      </c>
      <c r="C55" s="263">
        <v>4864904</v>
      </c>
      <c r="D55" s="101" t="s">
        <v>12</v>
      </c>
      <c r="E55" s="84" t="s">
        <v>300</v>
      </c>
      <c r="F55" s="272">
        <v>-1000</v>
      </c>
      <c r="G55" s="288">
        <v>5727</v>
      </c>
      <c r="H55" s="289">
        <v>5727</v>
      </c>
      <c r="I55" s="272">
        <f>G55-H55</f>
        <v>0</v>
      </c>
      <c r="J55" s="272">
        <f>$F55*I55</f>
        <v>0</v>
      </c>
      <c r="K55" s="824">
        <f>J55/1000000</f>
        <v>0</v>
      </c>
      <c r="L55" s="288">
        <v>996982</v>
      </c>
      <c r="M55" s="289">
        <v>996843</v>
      </c>
      <c r="N55" s="272">
        <f>L55-M55</f>
        <v>139</v>
      </c>
      <c r="O55" s="272">
        <f>$F55*N55</f>
        <v>-139000</v>
      </c>
      <c r="P55" s="846">
        <f>O55/1000000</f>
        <v>-0.13900000000000001</v>
      </c>
      <c r="Q55" s="389"/>
    </row>
    <row r="56" spans="1:17" ht="22.5" customHeight="1" thickBot="1">
      <c r="A56" s="763">
        <v>39</v>
      </c>
      <c r="B56" s="265" t="s">
        <v>378</v>
      </c>
      <c r="C56" s="266">
        <v>4864942</v>
      </c>
      <c r="D56" s="221" t="s">
        <v>12</v>
      </c>
      <c r="E56" s="222" t="s">
        <v>300</v>
      </c>
      <c r="F56" s="276">
        <v>-1000</v>
      </c>
      <c r="G56" s="378">
        <v>1324</v>
      </c>
      <c r="H56" s="379">
        <v>1324</v>
      </c>
      <c r="I56" s="276">
        <f>G56-H56</f>
        <v>0</v>
      </c>
      <c r="J56" s="276">
        <f>$F56*I56</f>
        <v>0</v>
      </c>
      <c r="K56" s="838">
        <f>J56/1000000</f>
        <v>0</v>
      </c>
      <c r="L56" s="378">
        <v>2805</v>
      </c>
      <c r="M56" s="379">
        <v>2183</v>
      </c>
      <c r="N56" s="276">
        <f>L56-M56</f>
        <v>622</v>
      </c>
      <c r="O56" s="276">
        <f>$F56*N56</f>
        <v>-622000</v>
      </c>
      <c r="P56" s="848">
        <f>O56/1000000</f>
        <v>-0.622</v>
      </c>
      <c r="Q56" s="772"/>
    </row>
    <row r="57" spans="1:17" ht="18" customHeight="1" thickTop="1" thickBot="1">
      <c r="A57" s="336" t="s">
        <v>290</v>
      </c>
      <c r="B57" s="265"/>
      <c r="C57" s="266"/>
      <c r="D57" s="221"/>
      <c r="E57" s="222"/>
      <c r="F57" s="270"/>
      <c r="G57" s="378"/>
      <c r="H57" s="379"/>
      <c r="I57" s="276"/>
      <c r="J57" s="276"/>
      <c r="K57" s="838"/>
      <c r="L57" s="378"/>
      <c r="M57" s="379"/>
      <c r="N57" s="276"/>
      <c r="O57" s="276"/>
      <c r="P57" s="849" t="str">
        <f>NDPL!$Q$1</f>
        <v>DECEMBER-2023</v>
      </c>
      <c r="Q57" s="485"/>
    </row>
    <row r="58" spans="1:17" ht="18" customHeight="1" thickTop="1">
      <c r="A58" s="239"/>
      <c r="B58" s="240" t="s">
        <v>158</v>
      </c>
      <c r="C58" s="764"/>
      <c r="D58" s="83"/>
      <c r="E58" s="83"/>
      <c r="F58" s="349"/>
      <c r="G58" s="760"/>
      <c r="H58" s="440"/>
      <c r="I58" s="765"/>
      <c r="J58" s="765"/>
      <c r="K58" s="839"/>
      <c r="L58" s="760"/>
      <c r="M58" s="440"/>
      <c r="N58" s="765"/>
      <c r="O58" s="765"/>
      <c r="P58" s="850"/>
      <c r="Q58" s="441"/>
    </row>
    <row r="59" spans="1:17" ht="15" customHeight="1">
      <c r="A59" s="229">
        <v>40</v>
      </c>
      <c r="B59" s="262" t="s">
        <v>14</v>
      </c>
      <c r="C59" s="263">
        <v>4864920</v>
      </c>
      <c r="D59" s="101" t="s">
        <v>12</v>
      </c>
      <c r="E59" s="84" t="s">
        <v>300</v>
      </c>
      <c r="F59" s="272">
        <v>-1000</v>
      </c>
      <c r="G59" s="288">
        <v>11201</v>
      </c>
      <c r="H59" s="289">
        <v>11297</v>
      </c>
      <c r="I59" s="272">
        <f>G59-H59</f>
        <v>-96</v>
      </c>
      <c r="J59" s="272">
        <f>$F59*I59</f>
        <v>96000</v>
      </c>
      <c r="K59" s="824">
        <f>J59/1000000</f>
        <v>9.6000000000000002E-2</v>
      </c>
      <c r="L59" s="288">
        <v>71</v>
      </c>
      <c r="M59" s="289">
        <v>73</v>
      </c>
      <c r="N59" s="272">
        <f>L59-M59</f>
        <v>-2</v>
      </c>
      <c r="O59" s="272">
        <f>$F59*N59</f>
        <v>2000</v>
      </c>
      <c r="P59" s="846">
        <f>O59/1000000</f>
        <v>2E-3</v>
      </c>
      <c r="Q59" s="388"/>
    </row>
    <row r="60" spans="1:17" ht="15" customHeight="1">
      <c r="A60" s="229">
        <v>41</v>
      </c>
      <c r="B60" s="262" t="s">
        <v>15</v>
      </c>
      <c r="C60" s="263">
        <v>4865038</v>
      </c>
      <c r="D60" s="101" t="s">
        <v>12</v>
      </c>
      <c r="E60" s="84" t="s">
        <v>300</v>
      </c>
      <c r="F60" s="272">
        <v>-1000</v>
      </c>
      <c r="G60" s="288">
        <v>25396</v>
      </c>
      <c r="H60" s="289">
        <v>25169</v>
      </c>
      <c r="I60" s="272">
        <f>G60-H60</f>
        <v>227</v>
      </c>
      <c r="J60" s="272">
        <f>$F60*I60</f>
        <v>-227000</v>
      </c>
      <c r="K60" s="824">
        <f>J60/1000000</f>
        <v>-0.22700000000000001</v>
      </c>
      <c r="L60" s="288">
        <v>1005</v>
      </c>
      <c r="M60" s="289">
        <v>928</v>
      </c>
      <c r="N60" s="272">
        <f>L60-M60</f>
        <v>77</v>
      </c>
      <c r="O60" s="272">
        <f>$F60*N60</f>
        <v>-77000</v>
      </c>
      <c r="P60" s="846">
        <f>O60/1000000</f>
        <v>-7.6999999999999999E-2</v>
      </c>
      <c r="Q60" s="380"/>
    </row>
    <row r="61" spans="1:17" ht="15" customHeight="1">
      <c r="A61" s="229">
        <v>42</v>
      </c>
      <c r="B61" s="262" t="s">
        <v>16</v>
      </c>
      <c r="C61" s="263">
        <v>5295165</v>
      </c>
      <c r="D61" s="101" t="s">
        <v>12</v>
      </c>
      <c r="E61" s="84" t="s">
        <v>300</v>
      </c>
      <c r="F61" s="272">
        <v>-1000</v>
      </c>
      <c r="G61" s="288">
        <v>41232</v>
      </c>
      <c r="H61" s="289">
        <v>41232</v>
      </c>
      <c r="I61" s="272">
        <f>G61-H61</f>
        <v>0</v>
      </c>
      <c r="J61" s="272">
        <f>$F61*I61</f>
        <v>0</v>
      </c>
      <c r="K61" s="824">
        <f>J61/1000000</f>
        <v>0</v>
      </c>
      <c r="L61" s="288">
        <v>968783</v>
      </c>
      <c r="M61" s="289">
        <v>968783</v>
      </c>
      <c r="N61" s="272">
        <f>L61-M61</f>
        <v>0</v>
      </c>
      <c r="O61" s="272">
        <f>$F61*N61</f>
        <v>0</v>
      </c>
      <c r="P61" s="846">
        <f>O61/1000000</f>
        <v>0</v>
      </c>
      <c r="Q61" s="392"/>
    </row>
    <row r="62" spans="1:17" ht="15" customHeight="1">
      <c r="A62" s="229"/>
      <c r="B62" s="262"/>
      <c r="C62" s="263">
        <v>4864900</v>
      </c>
      <c r="D62" s="101" t="s">
        <v>12</v>
      </c>
      <c r="E62" s="84" t="s">
        <v>300</v>
      </c>
      <c r="F62" s="272">
        <v>-2500</v>
      </c>
      <c r="G62" s="288">
        <v>43</v>
      </c>
      <c r="H62" s="289">
        <v>0</v>
      </c>
      <c r="I62" s="272">
        <f>G62-H62</f>
        <v>43</v>
      </c>
      <c r="J62" s="272">
        <f>$F62*I62</f>
        <v>-107500</v>
      </c>
      <c r="K62" s="824">
        <f>J62/1000000</f>
        <v>-0.1075</v>
      </c>
      <c r="L62" s="288">
        <v>999993</v>
      </c>
      <c r="M62" s="289">
        <v>1000000</v>
      </c>
      <c r="N62" s="272">
        <f>L62-M62</f>
        <v>-7</v>
      </c>
      <c r="O62" s="272">
        <f>$F62*N62</f>
        <v>17500</v>
      </c>
      <c r="P62" s="846">
        <f>O62/1000000</f>
        <v>1.7500000000000002E-2</v>
      </c>
      <c r="Q62" s="392" t="s">
        <v>520</v>
      </c>
    </row>
    <row r="63" spans="1:17" ht="15" customHeight="1">
      <c r="A63" s="548"/>
      <c r="B63" s="264" t="s">
        <v>159</v>
      </c>
      <c r="C63" s="263"/>
      <c r="D63" s="101"/>
      <c r="E63" s="101"/>
      <c r="F63" s="272"/>
      <c r="G63" s="288"/>
      <c r="H63" s="289"/>
      <c r="I63" s="272"/>
      <c r="J63" s="272"/>
      <c r="K63" s="824"/>
      <c r="L63" s="288"/>
      <c r="M63" s="289"/>
      <c r="N63" s="272"/>
      <c r="O63" s="272"/>
      <c r="P63" s="846"/>
      <c r="Q63" s="380"/>
    </row>
    <row r="64" spans="1:17" ht="15" customHeight="1">
      <c r="A64" s="229">
        <v>43</v>
      </c>
      <c r="B64" s="262" t="s">
        <v>14</v>
      </c>
      <c r="C64" s="263">
        <v>4864916</v>
      </c>
      <c r="D64" s="101" t="s">
        <v>12</v>
      </c>
      <c r="E64" s="84" t="s">
        <v>300</v>
      </c>
      <c r="F64" s="272">
        <v>-1000</v>
      </c>
      <c r="G64" s="288">
        <v>1170</v>
      </c>
      <c r="H64" s="289">
        <v>930</v>
      </c>
      <c r="I64" s="272">
        <f>G64-H64</f>
        <v>240</v>
      </c>
      <c r="J64" s="272">
        <f>$F64*I64</f>
        <v>-240000</v>
      </c>
      <c r="K64" s="824">
        <f>J64/1000000</f>
        <v>-0.24</v>
      </c>
      <c r="L64" s="288">
        <v>30</v>
      </c>
      <c r="M64" s="289">
        <v>3</v>
      </c>
      <c r="N64" s="272">
        <f>L64-M64</f>
        <v>27</v>
      </c>
      <c r="O64" s="272">
        <f>$F64*N64</f>
        <v>-27000</v>
      </c>
      <c r="P64" s="846">
        <f>O64/1000000</f>
        <v>-2.7E-2</v>
      </c>
      <c r="Q64" s="590"/>
    </row>
    <row r="65" spans="1:17" ht="15" customHeight="1">
      <c r="A65" s="229">
        <v>44</v>
      </c>
      <c r="B65" s="262" t="s">
        <v>15</v>
      </c>
      <c r="C65" s="263">
        <v>4864806</v>
      </c>
      <c r="D65" s="101" t="s">
        <v>12</v>
      </c>
      <c r="E65" s="84" t="s">
        <v>300</v>
      </c>
      <c r="F65" s="272">
        <v>-500</v>
      </c>
      <c r="G65" s="288">
        <v>22709</v>
      </c>
      <c r="H65" s="289">
        <v>21934</v>
      </c>
      <c r="I65" s="272">
        <f>G65-H65</f>
        <v>775</v>
      </c>
      <c r="J65" s="272">
        <f>$F65*I65</f>
        <v>-387500</v>
      </c>
      <c r="K65" s="824">
        <f>J65/1000000</f>
        <v>-0.38750000000000001</v>
      </c>
      <c r="L65" s="288">
        <v>1928</v>
      </c>
      <c r="M65" s="289">
        <v>1915</v>
      </c>
      <c r="N65" s="272">
        <f>L65-M65</f>
        <v>13</v>
      </c>
      <c r="O65" s="272">
        <f>$F65*N65</f>
        <v>-6500</v>
      </c>
      <c r="P65" s="846">
        <f>O65/1000000</f>
        <v>-6.4999999999999997E-3</v>
      </c>
      <c r="Q65" s="380"/>
    </row>
    <row r="66" spans="1:17" ht="15" customHeight="1">
      <c r="A66" s="229">
        <v>45</v>
      </c>
      <c r="B66" s="262" t="s">
        <v>16</v>
      </c>
      <c r="C66" s="263">
        <v>4864840</v>
      </c>
      <c r="D66" s="101" t="s">
        <v>12</v>
      </c>
      <c r="E66" s="84" t="s">
        <v>300</v>
      </c>
      <c r="F66" s="272">
        <v>-2500</v>
      </c>
      <c r="G66" s="288">
        <v>3067</v>
      </c>
      <c r="H66" s="289">
        <v>2953</v>
      </c>
      <c r="I66" s="272">
        <f>G66-H66</f>
        <v>114</v>
      </c>
      <c r="J66" s="272">
        <f>$F66*I66</f>
        <v>-285000</v>
      </c>
      <c r="K66" s="824">
        <f>J66/1000000</f>
        <v>-0.28499999999999998</v>
      </c>
      <c r="L66" s="288">
        <v>1134</v>
      </c>
      <c r="M66" s="289">
        <v>1125</v>
      </c>
      <c r="N66" s="272">
        <f>L66-M66</f>
        <v>9</v>
      </c>
      <c r="O66" s="272">
        <f>$F66*N66</f>
        <v>-22500</v>
      </c>
      <c r="P66" s="846">
        <f>O66/1000000</f>
        <v>-2.2499999999999999E-2</v>
      </c>
      <c r="Q66" s="388"/>
    </row>
    <row r="67" spans="1:17" ht="15" customHeight="1">
      <c r="A67" s="229">
        <v>46</v>
      </c>
      <c r="B67" s="262" t="s">
        <v>151</v>
      </c>
      <c r="C67" s="263">
        <v>4865042</v>
      </c>
      <c r="D67" s="101" t="s">
        <v>12</v>
      </c>
      <c r="E67" s="84" t="s">
        <v>300</v>
      </c>
      <c r="F67" s="272">
        <v>-2000</v>
      </c>
      <c r="G67" s="288">
        <v>6173</v>
      </c>
      <c r="H67" s="289">
        <v>5989</v>
      </c>
      <c r="I67" s="289">
        <f>G67-H67</f>
        <v>184</v>
      </c>
      <c r="J67" s="289">
        <f>$F67*I67</f>
        <v>-368000</v>
      </c>
      <c r="K67" s="822">
        <f>J67/1000000</f>
        <v>-0.36799999999999999</v>
      </c>
      <c r="L67" s="288">
        <v>1097</v>
      </c>
      <c r="M67" s="289">
        <v>1085</v>
      </c>
      <c r="N67" s="289">
        <f>L67-M67</f>
        <v>12</v>
      </c>
      <c r="O67" s="289">
        <f>$F67*N67</f>
        <v>-24000</v>
      </c>
      <c r="P67" s="817">
        <f>O67/1000000</f>
        <v>-2.4E-2</v>
      </c>
      <c r="Q67" s="401"/>
    </row>
    <row r="68" spans="1:17" ht="15" customHeight="1">
      <c r="A68" s="548"/>
      <c r="B68" s="264" t="s">
        <v>110</v>
      </c>
      <c r="C68" s="263"/>
      <c r="D68" s="101"/>
      <c r="E68" s="84"/>
      <c r="F68" s="268"/>
      <c r="G68" s="288"/>
      <c r="H68" s="289"/>
      <c r="I68" s="272"/>
      <c r="J68" s="272"/>
      <c r="K68" s="824"/>
      <c r="L68" s="288"/>
      <c r="M68" s="289"/>
      <c r="N68" s="272"/>
      <c r="O68" s="272"/>
      <c r="P68" s="846"/>
      <c r="Q68" s="380"/>
    </row>
    <row r="69" spans="1:17" ht="15" customHeight="1">
      <c r="A69" s="229">
        <v>47</v>
      </c>
      <c r="B69" s="262" t="s">
        <v>320</v>
      </c>
      <c r="C69" s="263">
        <v>5128461</v>
      </c>
      <c r="D69" s="101" t="s">
        <v>12</v>
      </c>
      <c r="E69" s="84" t="s">
        <v>300</v>
      </c>
      <c r="F69" s="560">
        <v>-1000</v>
      </c>
      <c r="G69" s="288">
        <v>105475</v>
      </c>
      <c r="H69" s="289">
        <v>103260</v>
      </c>
      <c r="I69" s="272">
        <f>G69-H69</f>
        <v>2215</v>
      </c>
      <c r="J69" s="272">
        <f>$F69*I69</f>
        <v>-2215000</v>
      </c>
      <c r="K69" s="824">
        <f>J69/1000000</f>
        <v>-2.2149999999999999</v>
      </c>
      <c r="L69" s="288">
        <v>996803</v>
      </c>
      <c r="M69" s="289">
        <v>996803</v>
      </c>
      <c r="N69" s="272">
        <f>L69-M69</f>
        <v>0</v>
      </c>
      <c r="O69" s="272">
        <f>$F69*N69</f>
        <v>0</v>
      </c>
      <c r="P69" s="846">
        <f>O69/1000000</f>
        <v>0</v>
      </c>
      <c r="Q69" s="381"/>
    </row>
    <row r="70" spans="1:17" ht="15" customHeight="1">
      <c r="A70" s="229">
        <v>48</v>
      </c>
      <c r="B70" s="262" t="s">
        <v>161</v>
      </c>
      <c r="C70" s="263">
        <v>4865003</v>
      </c>
      <c r="D70" s="101" t="s">
        <v>12</v>
      </c>
      <c r="E70" s="84" t="s">
        <v>300</v>
      </c>
      <c r="F70" s="560">
        <v>-2000</v>
      </c>
      <c r="G70" s="288">
        <v>75312</v>
      </c>
      <c r="H70" s="289">
        <v>73466</v>
      </c>
      <c r="I70" s="272">
        <f>G70-H70</f>
        <v>1846</v>
      </c>
      <c r="J70" s="272">
        <f>$F70*I70</f>
        <v>-3692000</v>
      </c>
      <c r="K70" s="824">
        <f>J70/1000000</f>
        <v>-3.6920000000000002</v>
      </c>
      <c r="L70" s="288">
        <v>999341</v>
      </c>
      <c r="M70" s="289">
        <v>999341</v>
      </c>
      <c r="N70" s="272">
        <f>L70-M70</f>
        <v>0</v>
      </c>
      <c r="O70" s="272">
        <f>$F70*N70</f>
        <v>0</v>
      </c>
      <c r="P70" s="846">
        <f>O70/1000000</f>
        <v>0</v>
      </c>
      <c r="Q70" s="380"/>
    </row>
    <row r="71" spans="1:17" ht="15" customHeight="1">
      <c r="A71" s="548"/>
      <c r="B71" s="264" t="s">
        <v>322</v>
      </c>
      <c r="C71" s="263"/>
      <c r="D71" s="101"/>
      <c r="E71" s="84"/>
      <c r="F71" s="268"/>
      <c r="G71" s="288"/>
      <c r="H71" s="289"/>
      <c r="I71" s="272"/>
      <c r="J71" s="272"/>
      <c r="K71" s="824"/>
      <c r="L71" s="288"/>
      <c r="M71" s="289"/>
      <c r="N71" s="272"/>
      <c r="O71" s="272"/>
      <c r="P71" s="846"/>
      <c r="Q71" s="380"/>
    </row>
    <row r="72" spans="1:17" ht="15" customHeight="1">
      <c r="A72" s="229">
        <v>49</v>
      </c>
      <c r="B72" s="262" t="s">
        <v>320</v>
      </c>
      <c r="C72" s="263">
        <v>5128472</v>
      </c>
      <c r="D72" s="101" t="s">
        <v>12</v>
      </c>
      <c r="E72" s="84" t="s">
        <v>300</v>
      </c>
      <c r="F72" s="350">
        <v>-1500</v>
      </c>
      <c r="G72" s="288">
        <v>13896</v>
      </c>
      <c r="H72" s="289">
        <v>13191</v>
      </c>
      <c r="I72" s="272">
        <f>G72-H72</f>
        <v>705</v>
      </c>
      <c r="J72" s="272">
        <f>$F72*I72</f>
        <v>-1057500</v>
      </c>
      <c r="K72" s="824">
        <f>J72/1000000</f>
        <v>-1.0575000000000001</v>
      </c>
      <c r="L72" s="288">
        <v>57</v>
      </c>
      <c r="M72" s="289">
        <v>57</v>
      </c>
      <c r="N72" s="272">
        <f>L72-M72</f>
        <v>0</v>
      </c>
      <c r="O72" s="272">
        <f>$F72*N72</f>
        <v>0</v>
      </c>
      <c r="P72" s="846">
        <f>O72/1000000</f>
        <v>0</v>
      </c>
      <c r="Q72" s="380"/>
    </row>
    <row r="73" spans="1:17" ht="15" customHeight="1">
      <c r="A73" s="229">
        <v>50</v>
      </c>
      <c r="B73" s="262" t="s">
        <v>161</v>
      </c>
      <c r="C73" s="263">
        <v>5128452</v>
      </c>
      <c r="D73" s="101" t="s">
        <v>12</v>
      </c>
      <c r="E73" s="84" t="s">
        <v>300</v>
      </c>
      <c r="F73" s="350">
        <v>-1000</v>
      </c>
      <c r="G73" s="288">
        <v>16292</v>
      </c>
      <c r="H73" s="289">
        <v>15725</v>
      </c>
      <c r="I73" s="272">
        <f>G73-H73</f>
        <v>567</v>
      </c>
      <c r="J73" s="272">
        <f>$F73*I73</f>
        <v>-567000</v>
      </c>
      <c r="K73" s="824">
        <f>J73/1000000</f>
        <v>-0.56699999999999995</v>
      </c>
      <c r="L73" s="288">
        <v>999997</v>
      </c>
      <c r="M73" s="289">
        <v>999997</v>
      </c>
      <c r="N73" s="272">
        <f>L73-M73</f>
        <v>0</v>
      </c>
      <c r="O73" s="272">
        <f>$F73*N73</f>
        <v>0</v>
      </c>
      <c r="P73" s="846">
        <f>O73/1000000</f>
        <v>0</v>
      </c>
      <c r="Q73" s="380"/>
    </row>
    <row r="74" spans="1:17" ht="15" customHeight="1">
      <c r="A74" s="229"/>
      <c r="B74" s="371" t="s">
        <v>326</v>
      </c>
      <c r="C74" s="263"/>
      <c r="D74" s="101"/>
      <c r="E74" s="84"/>
      <c r="F74" s="350"/>
      <c r="G74" s="288"/>
      <c r="H74" s="289"/>
      <c r="I74" s="272"/>
      <c r="J74" s="272"/>
      <c r="K74" s="824"/>
      <c r="L74" s="288"/>
      <c r="M74" s="289"/>
      <c r="N74" s="272"/>
      <c r="O74" s="272"/>
      <c r="P74" s="846"/>
      <c r="Q74" s="380"/>
    </row>
    <row r="75" spans="1:17" ht="15" customHeight="1">
      <c r="A75" s="229">
        <v>51</v>
      </c>
      <c r="B75" s="262" t="s">
        <v>320</v>
      </c>
      <c r="C75" s="263">
        <v>4864905</v>
      </c>
      <c r="D75" s="101" t="s">
        <v>12</v>
      </c>
      <c r="E75" s="84" t="s">
        <v>300</v>
      </c>
      <c r="F75" s="350">
        <v>-1000</v>
      </c>
      <c r="G75" s="288">
        <v>996808</v>
      </c>
      <c r="H75" s="289">
        <v>996745</v>
      </c>
      <c r="I75" s="272">
        <f>G75-H75</f>
        <v>63</v>
      </c>
      <c r="J75" s="272">
        <f>$F75*I75</f>
        <v>-63000</v>
      </c>
      <c r="K75" s="824">
        <f>J75/1000000</f>
        <v>-6.3E-2</v>
      </c>
      <c r="L75" s="288">
        <v>162</v>
      </c>
      <c r="M75" s="289">
        <v>144</v>
      </c>
      <c r="N75" s="272">
        <f>L75-M75</f>
        <v>18</v>
      </c>
      <c r="O75" s="272">
        <f>$F75*N75</f>
        <v>-18000</v>
      </c>
      <c r="P75" s="846">
        <f>O75/1000000</f>
        <v>-1.7999999999999999E-2</v>
      </c>
      <c r="Q75" s="380"/>
    </row>
    <row r="76" spans="1:17" ht="15" customHeight="1">
      <c r="A76" s="229">
        <v>52</v>
      </c>
      <c r="B76" s="262" t="s">
        <v>161</v>
      </c>
      <c r="C76" s="263">
        <v>4902504</v>
      </c>
      <c r="D76" s="101" t="s">
        <v>12</v>
      </c>
      <c r="E76" s="84" t="s">
        <v>300</v>
      </c>
      <c r="F76" s="350">
        <v>-1000</v>
      </c>
      <c r="G76" s="288">
        <v>991285</v>
      </c>
      <c r="H76" s="289">
        <v>991203</v>
      </c>
      <c r="I76" s="272">
        <f>G76-H76</f>
        <v>82</v>
      </c>
      <c r="J76" s="272">
        <f>$F76*I76</f>
        <v>-82000</v>
      </c>
      <c r="K76" s="824">
        <f>J76/1000000</f>
        <v>-8.2000000000000003E-2</v>
      </c>
      <c r="L76" s="288">
        <v>994725</v>
      </c>
      <c r="M76" s="289">
        <v>994719</v>
      </c>
      <c r="N76" s="272">
        <f>L76-M76</f>
        <v>6</v>
      </c>
      <c r="O76" s="272">
        <f>$F76*N76</f>
        <v>-6000</v>
      </c>
      <c r="P76" s="846">
        <f>O76/1000000</f>
        <v>-6.0000000000000001E-3</v>
      </c>
      <c r="Q76" s="380"/>
    </row>
    <row r="77" spans="1:17" ht="15" customHeight="1">
      <c r="A77" s="229">
        <v>53</v>
      </c>
      <c r="B77" s="262" t="s">
        <v>382</v>
      </c>
      <c r="C77" s="263">
        <v>5128426</v>
      </c>
      <c r="D77" s="101" t="s">
        <v>12</v>
      </c>
      <c r="E77" s="84" t="s">
        <v>300</v>
      </c>
      <c r="F77" s="350">
        <v>-1000</v>
      </c>
      <c r="G77" s="288">
        <v>989874</v>
      </c>
      <c r="H77" s="289">
        <v>989849</v>
      </c>
      <c r="I77" s="272">
        <f>G77-H77</f>
        <v>25</v>
      </c>
      <c r="J77" s="272">
        <f>$F77*I77</f>
        <v>-25000</v>
      </c>
      <c r="K77" s="824">
        <f>J77/1000000</f>
        <v>-2.5000000000000001E-2</v>
      </c>
      <c r="L77" s="288">
        <v>986696</v>
      </c>
      <c r="M77" s="289">
        <v>986715</v>
      </c>
      <c r="N77" s="272">
        <f>L77-M77</f>
        <v>-19</v>
      </c>
      <c r="O77" s="272">
        <f>$F77*N77</f>
        <v>19000</v>
      </c>
      <c r="P77" s="846">
        <f>O77/1000000</f>
        <v>1.9E-2</v>
      </c>
      <c r="Q77" s="380"/>
    </row>
    <row r="78" spans="1:17" ht="15" customHeight="1">
      <c r="A78" s="548"/>
      <c r="B78" s="371" t="s">
        <v>335</v>
      </c>
      <c r="C78" s="263"/>
      <c r="D78" s="101"/>
      <c r="E78" s="84"/>
      <c r="F78" s="350"/>
      <c r="G78" s="288"/>
      <c r="H78" s="289"/>
      <c r="I78" s="272"/>
      <c r="J78" s="272"/>
      <c r="K78" s="824"/>
      <c r="L78" s="288"/>
      <c r="M78" s="289"/>
      <c r="N78" s="272"/>
      <c r="O78" s="272"/>
      <c r="P78" s="846"/>
      <c r="Q78" s="380"/>
    </row>
    <row r="79" spans="1:17" ht="15" customHeight="1">
      <c r="A79" s="229">
        <v>54</v>
      </c>
      <c r="B79" s="262" t="s">
        <v>336</v>
      </c>
      <c r="C79" s="263">
        <v>4902509</v>
      </c>
      <c r="D79" s="101" t="s">
        <v>12</v>
      </c>
      <c r="E79" s="84" t="s">
        <v>300</v>
      </c>
      <c r="F79" s="350">
        <v>4000</v>
      </c>
      <c r="G79" s="288">
        <v>993179</v>
      </c>
      <c r="H79" s="289">
        <v>993286</v>
      </c>
      <c r="I79" s="272">
        <f>G79-H79</f>
        <v>-107</v>
      </c>
      <c r="J79" s="272">
        <f>$F79*I79</f>
        <v>-428000</v>
      </c>
      <c r="K79" s="824">
        <f>J79/1000000</f>
        <v>-0.42799999999999999</v>
      </c>
      <c r="L79" s="288">
        <v>999990</v>
      </c>
      <c r="M79" s="289">
        <v>999990</v>
      </c>
      <c r="N79" s="272">
        <f>L79-M79</f>
        <v>0</v>
      </c>
      <c r="O79" s="272">
        <f>$F79*N79</f>
        <v>0</v>
      </c>
      <c r="P79" s="846">
        <f>O79/1000000</f>
        <v>0</v>
      </c>
      <c r="Q79" s="380"/>
    </row>
    <row r="80" spans="1:17" ht="18" customHeight="1">
      <c r="A80" s="229">
        <v>55</v>
      </c>
      <c r="B80" s="306" t="s">
        <v>337</v>
      </c>
      <c r="C80" s="263">
        <v>4865026</v>
      </c>
      <c r="D80" s="101" t="s">
        <v>12</v>
      </c>
      <c r="E80" s="84" t="s">
        <v>300</v>
      </c>
      <c r="F80" s="350">
        <v>800</v>
      </c>
      <c r="G80" s="288">
        <v>960224</v>
      </c>
      <c r="H80" s="289">
        <v>960547</v>
      </c>
      <c r="I80" s="272">
        <f t="shared" ref="I80:I88" si="6">G80-H80</f>
        <v>-323</v>
      </c>
      <c r="J80" s="272">
        <f t="shared" ref="J80:J88" si="7">$F80*I80</f>
        <v>-258400</v>
      </c>
      <c r="K80" s="824">
        <f t="shared" ref="K80:K88" si="8">J80/1000000</f>
        <v>-0.25840000000000002</v>
      </c>
      <c r="L80" s="288">
        <v>624</v>
      </c>
      <c r="M80" s="289">
        <v>626</v>
      </c>
      <c r="N80" s="272">
        <f t="shared" ref="N80:N88" si="9">L80-M80</f>
        <v>-2</v>
      </c>
      <c r="O80" s="272">
        <f t="shared" ref="O80:O88" si="10">$F80*N80</f>
        <v>-1600</v>
      </c>
      <c r="P80" s="846">
        <f t="shared" ref="P80:P88" si="11">O80/1000000</f>
        <v>-1.6000000000000001E-3</v>
      </c>
      <c r="Q80" s="380"/>
    </row>
    <row r="81" spans="1:17" ht="18" customHeight="1">
      <c r="A81" s="229">
        <v>56</v>
      </c>
      <c r="B81" s="262" t="s">
        <v>314</v>
      </c>
      <c r="C81" s="263">
        <v>5100233</v>
      </c>
      <c r="D81" s="101" t="s">
        <v>12</v>
      </c>
      <c r="E81" s="84" t="s">
        <v>300</v>
      </c>
      <c r="F81" s="350">
        <v>800</v>
      </c>
      <c r="G81" s="288">
        <v>905066</v>
      </c>
      <c r="H81" s="289">
        <v>905311</v>
      </c>
      <c r="I81" s="272">
        <f t="shared" si="6"/>
        <v>-245</v>
      </c>
      <c r="J81" s="272">
        <f t="shared" si="7"/>
        <v>-196000</v>
      </c>
      <c r="K81" s="824">
        <f t="shared" si="8"/>
        <v>-0.19600000000000001</v>
      </c>
      <c r="L81" s="288">
        <v>999421</v>
      </c>
      <c r="M81" s="289">
        <v>999425</v>
      </c>
      <c r="N81" s="272">
        <f t="shared" si="9"/>
        <v>-4</v>
      </c>
      <c r="O81" s="272">
        <f t="shared" si="10"/>
        <v>-3200</v>
      </c>
      <c r="P81" s="846">
        <f t="shared" si="11"/>
        <v>-3.2000000000000002E-3</v>
      </c>
      <c r="Q81" s="380"/>
    </row>
    <row r="82" spans="1:17" ht="15" customHeight="1">
      <c r="A82" s="229">
        <v>57</v>
      </c>
      <c r="B82" s="262" t="s">
        <v>340</v>
      </c>
      <c r="C82" s="263">
        <v>4864971</v>
      </c>
      <c r="D82" s="101" t="s">
        <v>12</v>
      </c>
      <c r="E82" s="84" t="s">
        <v>300</v>
      </c>
      <c r="F82" s="350">
        <v>-800</v>
      </c>
      <c r="G82" s="236">
        <v>0</v>
      </c>
      <c r="H82" s="237">
        <v>0</v>
      </c>
      <c r="I82" s="272">
        <f t="shared" si="6"/>
        <v>0</v>
      </c>
      <c r="J82" s="272">
        <f t="shared" si="7"/>
        <v>0</v>
      </c>
      <c r="K82" s="824">
        <f t="shared" si="8"/>
        <v>0</v>
      </c>
      <c r="L82" s="236">
        <v>999495</v>
      </c>
      <c r="M82" s="237">
        <v>999495</v>
      </c>
      <c r="N82" s="272">
        <f t="shared" si="9"/>
        <v>0</v>
      </c>
      <c r="O82" s="272">
        <f t="shared" si="10"/>
        <v>0</v>
      </c>
      <c r="P82" s="846">
        <f t="shared" si="11"/>
        <v>0</v>
      </c>
      <c r="Q82" s="380"/>
    </row>
    <row r="83" spans="1:17" ht="15" customHeight="1">
      <c r="A83" s="229">
        <v>58</v>
      </c>
      <c r="B83" s="262" t="s">
        <v>383</v>
      </c>
      <c r="C83" s="263">
        <v>4864985</v>
      </c>
      <c r="D83" s="101" t="s">
        <v>12</v>
      </c>
      <c r="E83" s="84" t="s">
        <v>300</v>
      </c>
      <c r="F83" s="350">
        <v>800</v>
      </c>
      <c r="G83" s="288">
        <v>999956</v>
      </c>
      <c r="H83" s="289">
        <v>1000063</v>
      </c>
      <c r="I83" s="272">
        <f>G83-H83</f>
        <v>-107</v>
      </c>
      <c r="J83" s="272">
        <f>$F83*I83</f>
        <v>-85600</v>
      </c>
      <c r="K83" s="824">
        <f>J83/1000000</f>
        <v>-8.5599999999999996E-2</v>
      </c>
      <c r="L83" s="288">
        <v>9</v>
      </c>
      <c r="M83" s="289">
        <v>4</v>
      </c>
      <c r="N83" s="272">
        <f>L83-M83</f>
        <v>5</v>
      </c>
      <c r="O83" s="272">
        <f>$F83*N83</f>
        <v>4000</v>
      </c>
      <c r="P83" s="846">
        <f>O83/1000000</f>
        <v>4.0000000000000001E-3</v>
      </c>
      <c r="Q83" s="380"/>
    </row>
    <row r="84" spans="1:17" ht="15" customHeight="1">
      <c r="A84" s="229">
        <v>59</v>
      </c>
      <c r="B84" s="262" t="s">
        <v>505</v>
      </c>
      <c r="C84" s="263">
        <v>5128436</v>
      </c>
      <c r="D84" s="101" t="s">
        <v>12</v>
      </c>
      <c r="E84" s="84" t="s">
        <v>300</v>
      </c>
      <c r="F84" s="350">
        <v>800</v>
      </c>
      <c r="G84" s="288">
        <v>992557</v>
      </c>
      <c r="H84" s="289">
        <v>992557</v>
      </c>
      <c r="I84" s="272">
        <f t="shared" si="6"/>
        <v>0</v>
      </c>
      <c r="J84" s="272">
        <f t="shared" si="7"/>
        <v>0</v>
      </c>
      <c r="K84" s="824">
        <f t="shared" si="8"/>
        <v>0</v>
      </c>
      <c r="L84" s="288">
        <v>58</v>
      </c>
      <c r="M84" s="289">
        <v>58</v>
      </c>
      <c r="N84" s="272">
        <f t="shared" si="9"/>
        <v>0</v>
      </c>
      <c r="O84" s="272">
        <f t="shared" si="10"/>
        <v>0</v>
      </c>
      <c r="P84" s="846">
        <f t="shared" si="11"/>
        <v>0</v>
      </c>
      <c r="Q84" s="380" t="s">
        <v>528</v>
      </c>
    </row>
    <row r="85" spans="1:17" ht="15" customHeight="1">
      <c r="A85" s="229"/>
      <c r="B85" s="262"/>
      <c r="C85" s="263"/>
      <c r="D85" s="101"/>
      <c r="E85" s="84"/>
      <c r="F85" s="350"/>
      <c r="G85" s="288"/>
      <c r="H85" s="289"/>
      <c r="I85" s="272"/>
      <c r="J85" s="272"/>
      <c r="K85" s="824">
        <v>-2.2599999999999999E-3</v>
      </c>
      <c r="L85" s="288"/>
      <c r="M85" s="289"/>
      <c r="N85" s="272"/>
      <c r="O85" s="272"/>
      <c r="P85" s="846">
        <v>1.3300000000000001E-4</v>
      </c>
      <c r="Q85" s="380" t="s">
        <v>529</v>
      </c>
    </row>
    <row r="86" spans="1:17" ht="15" customHeight="1">
      <c r="A86" s="229"/>
      <c r="B86" s="262"/>
      <c r="C86" s="263">
        <v>4902511</v>
      </c>
      <c r="D86" s="101" t="s">
        <v>12</v>
      </c>
      <c r="E86" s="84" t="s">
        <v>300</v>
      </c>
      <c r="F86" s="350">
        <v>4000</v>
      </c>
      <c r="G86" s="288">
        <v>999983</v>
      </c>
      <c r="H86" s="289">
        <v>1000000</v>
      </c>
      <c r="I86" s="272">
        <f>G86-H86</f>
        <v>-17</v>
      </c>
      <c r="J86" s="272">
        <f>$F86*I86</f>
        <v>-68000</v>
      </c>
      <c r="K86" s="824">
        <f>J86/1000000</f>
        <v>-6.8000000000000005E-2</v>
      </c>
      <c r="L86" s="288">
        <v>1</v>
      </c>
      <c r="M86" s="289">
        <v>0</v>
      </c>
      <c r="N86" s="272">
        <f>L86-M86</f>
        <v>1</v>
      </c>
      <c r="O86" s="272">
        <f>$F86*N86</f>
        <v>4000</v>
      </c>
      <c r="P86" s="846">
        <f>O86/1000000</f>
        <v>4.0000000000000001E-3</v>
      </c>
      <c r="Q86" s="590" t="s">
        <v>519</v>
      </c>
    </row>
    <row r="87" spans="1:17" ht="15" customHeight="1">
      <c r="A87" s="229">
        <v>60</v>
      </c>
      <c r="B87" s="262" t="s">
        <v>441</v>
      </c>
      <c r="C87" s="263">
        <v>5128428</v>
      </c>
      <c r="D87" s="101" t="s">
        <v>12</v>
      </c>
      <c r="E87" s="84" t="s">
        <v>300</v>
      </c>
      <c r="F87" s="350">
        <v>800</v>
      </c>
      <c r="G87" s="288">
        <v>982656</v>
      </c>
      <c r="H87" s="289">
        <v>983079</v>
      </c>
      <c r="I87" s="272">
        <f t="shared" si="6"/>
        <v>-423</v>
      </c>
      <c r="J87" s="272">
        <f t="shared" si="7"/>
        <v>-338400</v>
      </c>
      <c r="K87" s="824">
        <f t="shared" si="8"/>
        <v>-0.33839999999999998</v>
      </c>
      <c r="L87" s="288">
        <v>999260</v>
      </c>
      <c r="M87" s="289">
        <v>999382</v>
      </c>
      <c r="N87" s="272">
        <f t="shared" si="9"/>
        <v>-122</v>
      </c>
      <c r="O87" s="272">
        <f t="shared" si="10"/>
        <v>-97600</v>
      </c>
      <c r="P87" s="846">
        <f t="shared" si="11"/>
        <v>-9.7600000000000006E-2</v>
      </c>
      <c r="Q87" s="380"/>
    </row>
    <row r="88" spans="1:17" ht="15" customHeight="1">
      <c r="A88" s="229">
        <v>61</v>
      </c>
      <c r="B88" s="262" t="s">
        <v>442</v>
      </c>
      <c r="C88" s="263">
        <v>4864926</v>
      </c>
      <c r="D88" s="101" t="s">
        <v>12</v>
      </c>
      <c r="E88" s="84" t="s">
        <v>300</v>
      </c>
      <c r="F88" s="350">
        <v>800</v>
      </c>
      <c r="G88" s="288">
        <v>978311</v>
      </c>
      <c r="H88" s="289">
        <v>979396</v>
      </c>
      <c r="I88" s="272">
        <f t="shared" si="6"/>
        <v>-1085</v>
      </c>
      <c r="J88" s="272">
        <f t="shared" si="7"/>
        <v>-868000</v>
      </c>
      <c r="K88" s="824">
        <f t="shared" si="8"/>
        <v>-0.86799999999999999</v>
      </c>
      <c r="L88" s="288">
        <v>999960</v>
      </c>
      <c r="M88" s="289">
        <v>999967</v>
      </c>
      <c r="N88" s="272">
        <f t="shared" si="9"/>
        <v>-7</v>
      </c>
      <c r="O88" s="272">
        <f t="shared" si="10"/>
        <v>-5600</v>
      </c>
      <c r="P88" s="846">
        <f t="shared" si="11"/>
        <v>-5.5999999999999999E-3</v>
      </c>
      <c r="Q88" s="380"/>
    </row>
    <row r="89" spans="1:17" ht="15" customHeight="1">
      <c r="A89" s="548"/>
      <c r="B89" s="242" t="s">
        <v>97</v>
      </c>
      <c r="C89" s="263"/>
      <c r="D89" s="75"/>
      <c r="E89" s="75"/>
      <c r="F89" s="268"/>
      <c r="G89" s="288"/>
      <c r="H89" s="289"/>
      <c r="I89" s="272"/>
      <c r="J89" s="272"/>
      <c r="K89" s="824"/>
      <c r="L89" s="288"/>
      <c r="M89" s="289"/>
      <c r="N89" s="272"/>
      <c r="O89" s="272"/>
      <c r="P89" s="846"/>
      <c r="Q89" s="380"/>
    </row>
    <row r="90" spans="1:17" ht="15" customHeight="1">
      <c r="A90" s="229">
        <v>63</v>
      </c>
      <c r="B90" s="262" t="s">
        <v>108</v>
      </c>
      <c r="C90" s="263" t="s">
        <v>502</v>
      </c>
      <c r="D90" s="294" t="s">
        <v>438</v>
      </c>
      <c r="E90" s="277" t="s">
        <v>300</v>
      </c>
      <c r="F90" s="272">
        <v>0.8</v>
      </c>
      <c r="G90" s="288">
        <v>0</v>
      </c>
      <c r="H90" s="289">
        <v>0</v>
      </c>
      <c r="I90" s="237">
        <f>G90-H90</f>
        <v>0</v>
      </c>
      <c r="J90" s="237">
        <f>$F90*I90</f>
        <v>0</v>
      </c>
      <c r="K90" s="853">
        <f>J90/1000000</f>
        <v>0</v>
      </c>
      <c r="L90" s="288">
        <v>0</v>
      </c>
      <c r="M90" s="289">
        <v>0</v>
      </c>
      <c r="N90" s="289">
        <f>L90-M90</f>
        <v>0</v>
      </c>
      <c r="O90" s="289">
        <f>$F90*N90</f>
        <v>0</v>
      </c>
      <c r="P90" s="817">
        <f>O90/1000000</f>
        <v>0</v>
      </c>
      <c r="Q90" s="388"/>
    </row>
    <row r="91" spans="1:17" ht="15" customHeight="1">
      <c r="A91" s="229"/>
      <c r="B91" s="264" t="s">
        <v>160</v>
      </c>
      <c r="C91" s="263"/>
      <c r="D91" s="101"/>
      <c r="E91" s="101"/>
      <c r="F91" s="272"/>
      <c r="G91" s="288"/>
      <c r="H91" s="289"/>
      <c r="I91" s="272"/>
      <c r="J91" s="272"/>
      <c r="K91" s="824"/>
      <c r="L91" s="288"/>
      <c r="M91" s="289"/>
      <c r="N91" s="272"/>
      <c r="O91" s="272"/>
      <c r="P91" s="846"/>
      <c r="Q91" s="380"/>
    </row>
    <row r="92" spans="1:17" s="1010" customFormat="1" ht="15" customHeight="1">
      <c r="A92" s="1003">
        <v>64</v>
      </c>
      <c r="B92" s="1004" t="s">
        <v>34</v>
      </c>
      <c r="C92" s="1005">
        <v>4864979</v>
      </c>
      <c r="D92" s="1006" t="s">
        <v>12</v>
      </c>
      <c r="E92" s="1007" t="s">
        <v>300</v>
      </c>
      <c r="F92" s="1008">
        <v>-2000</v>
      </c>
      <c r="G92" s="288">
        <v>44644</v>
      </c>
      <c r="H92" s="289">
        <v>43635</v>
      </c>
      <c r="I92" s="272">
        <f>G92-H92</f>
        <v>1009</v>
      </c>
      <c r="J92" s="272">
        <f>$F92*I92</f>
        <v>-2018000</v>
      </c>
      <c r="K92" s="824">
        <f>J92/1000000</f>
        <v>-2.0179999999999998</v>
      </c>
      <c r="L92" s="288">
        <v>8396</v>
      </c>
      <c r="M92" s="289">
        <v>8396</v>
      </c>
      <c r="N92" s="272">
        <f>L92-M92</f>
        <v>0</v>
      </c>
      <c r="O92" s="272">
        <f>$F92*N92</f>
        <v>0</v>
      </c>
      <c r="P92" s="846">
        <f>O92/1000000</f>
        <v>0</v>
      </c>
      <c r="Q92" s="1009" t="s">
        <v>530</v>
      </c>
    </row>
    <row r="93" spans="1:17" s="1010" customFormat="1" ht="15" customHeight="1">
      <c r="A93" s="1003"/>
      <c r="B93" s="1004"/>
      <c r="C93" s="1005">
        <v>5100232</v>
      </c>
      <c r="D93" s="1006" t="s">
        <v>12</v>
      </c>
      <c r="E93" s="1007" t="s">
        <v>300</v>
      </c>
      <c r="F93" s="1008">
        <v>-2000</v>
      </c>
      <c r="G93" s="288">
        <v>1361</v>
      </c>
      <c r="H93" s="289">
        <v>0</v>
      </c>
      <c r="I93" s="272">
        <f>G93-H93</f>
        <v>1361</v>
      </c>
      <c r="J93" s="272">
        <f>$F93*I93</f>
        <v>-2722000</v>
      </c>
      <c r="K93" s="824">
        <f>J93/1000000</f>
        <v>-2.722</v>
      </c>
      <c r="L93" s="288">
        <v>0</v>
      </c>
      <c r="M93" s="289">
        <v>0</v>
      </c>
      <c r="N93" s="272">
        <f>L93-M93</f>
        <v>0</v>
      </c>
      <c r="O93" s="272">
        <f>$F93*N93</f>
        <v>0</v>
      </c>
      <c r="P93" s="846">
        <f>O93/1000000</f>
        <v>0</v>
      </c>
      <c r="Q93" s="1011" t="s">
        <v>521</v>
      </c>
    </row>
    <row r="94" spans="1:17" ht="15" customHeight="1">
      <c r="A94" s="229">
        <v>64</v>
      </c>
      <c r="B94" s="262" t="s">
        <v>161</v>
      </c>
      <c r="C94" s="263">
        <v>4864932</v>
      </c>
      <c r="D94" s="101" t="s">
        <v>12</v>
      </c>
      <c r="E94" s="84" t="s">
        <v>300</v>
      </c>
      <c r="F94" s="272">
        <v>-1000</v>
      </c>
      <c r="G94" s="288">
        <v>19946</v>
      </c>
      <c r="H94" s="289">
        <v>19678</v>
      </c>
      <c r="I94" s="272">
        <f>G94-H94</f>
        <v>268</v>
      </c>
      <c r="J94" s="272">
        <f>$F94*I94</f>
        <v>-268000</v>
      </c>
      <c r="K94" s="824">
        <f>J94/1000000</f>
        <v>-0.26800000000000002</v>
      </c>
      <c r="L94" s="288">
        <v>17516</v>
      </c>
      <c r="M94" s="289">
        <v>17285</v>
      </c>
      <c r="N94" s="272">
        <f>L94-M94</f>
        <v>231</v>
      </c>
      <c r="O94" s="272">
        <f>$F94*N94</f>
        <v>-231000</v>
      </c>
      <c r="P94" s="846">
        <f>O94/1000000</f>
        <v>-0.23100000000000001</v>
      </c>
      <c r="Q94" s="380"/>
    </row>
    <row r="95" spans="1:17" ht="15" customHeight="1">
      <c r="A95" s="229">
        <v>65</v>
      </c>
      <c r="B95" s="262" t="s">
        <v>382</v>
      </c>
      <c r="C95" s="263">
        <v>4864999</v>
      </c>
      <c r="D95" s="101" t="s">
        <v>12</v>
      </c>
      <c r="E95" s="84" t="s">
        <v>300</v>
      </c>
      <c r="F95" s="272">
        <v>-1000</v>
      </c>
      <c r="G95" s="288">
        <v>146234</v>
      </c>
      <c r="H95" s="289">
        <v>144586</v>
      </c>
      <c r="I95" s="272">
        <f>G95-H95</f>
        <v>1648</v>
      </c>
      <c r="J95" s="272">
        <f>$F95*I95</f>
        <v>-1648000</v>
      </c>
      <c r="K95" s="824">
        <f>J95/1000000</f>
        <v>-1.6479999999999999</v>
      </c>
      <c r="L95" s="288">
        <v>3506</v>
      </c>
      <c r="M95" s="289">
        <v>3506</v>
      </c>
      <c r="N95" s="272">
        <f>L95-M95</f>
        <v>0</v>
      </c>
      <c r="O95" s="272">
        <f>$F95*N95</f>
        <v>0</v>
      </c>
      <c r="P95" s="846">
        <f>O95/1000000</f>
        <v>0</v>
      </c>
      <c r="Q95" s="380"/>
    </row>
    <row r="96" spans="1:17" ht="15" customHeight="1">
      <c r="A96" s="229"/>
      <c r="B96" s="242" t="s">
        <v>25</v>
      </c>
      <c r="C96" s="243"/>
      <c r="D96" s="75"/>
      <c r="E96" s="75"/>
      <c r="F96" s="272"/>
      <c r="G96" s="288"/>
      <c r="H96" s="289"/>
      <c r="I96" s="272"/>
      <c r="J96" s="272"/>
      <c r="K96" s="824"/>
      <c r="L96" s="288"/>
      <c r="M96" s="289"/>
      <c r="N96" s="272"/>
      <c r="O96" s="272"/>
      <c r="P96" s="846"/>
      <c r="Q96" s="380"/>
    </row>
    <row r="97" spans="1:17" ht="15" customHeight="1">
      <c r="A97" s="229">
        <v>66</v>
      </c>
      <c r="B97" s="244" t="s">
        <v>74</v>
      </c>
      <c r="C97" s="284">
        <v>4902566</v>
      </c>
      <c r="D97" s="277" t="s">
        <v>12</v>
      </c>
      <c r="E97" s="277" t="s">
        <v>300</v>
      </c>
      <c r="F97" s="284">
        <v>100</v>
      </c>
      <c r="G97" s="288">
        <v>679</v>
      </c>
      <c r="H97" s="289">
        <v>679</v>
      </c>
      <c r="I97" s="289">
        <f>G97-H97</f>
        <v>0</v>
      </c>
      <c r="J97" s="289">
        <f>$F97*I97</f>
        <v>0</v>
      </c>
      <c r="K97" s="822">
        <f>J97/1000000</f>
        <v>0</v>
      </c>
      <c r="L97" s="288">
        <v>3915</v>
      </c>
      <c r="M97" s="289">
        <v>3666</v>
      </c>
      <c r="N97" s="289">
        <f>L97-M97</f>
        <v>249</v>
      </c>
      <c r="O97" s="289">
        <f>$F97*N97</f>
        <v>24900</v>
      </c>
      <c r="P97" s="817">
        <f>O97/1000000</f>
        <v>2.4899999999999999E-2</v>
      </c>
      <c r="Q97" s="380"/>
    </row>
    <row r="98" spans="1:17" ht="15" customHeight="1">
      <c r="A98" s="229"/>
      <c r="B98" s="264" t="s">
        <v>44</v>
      </c>
      <c r="C98" s="263"/>
      <c r="D98" s="101"/>
      <c r="E98" s="101"/>
      <c r="F98" s="272"/>
      <c r="G98" s="288"/>
      <c r="H98" s="289"/>
      <c r="I98" s="272"/>
      <c r="J98" s="272"/>
      <c r="K98" s="824"/>
      <c r="L98" s="288"/>
      <c r="M98" s="289"/>
      <c r="N98" s="272"/>
      <c r="O98" s="272"/>
      <c r="P98" s="846"/>
      <c r="Q98" s="380"/>
    </row>
    <row r="99" spans="1:17" ht="15" customHeight="1">
      <c r="A99" s="229">
        <v>67</v>
      </c>
      <c r="B99" s="262" t="s">
        <v>301</v>
      </c>
      <c r="C99" s="263">
        <v>4865149</v>
      </c>
      <c r="D99" s="101" t="s">
        <v>12</v>
      </c>
      <c r="E99" s="84" t="s">
        <v>300</v>
      </c>
      <c r="F99" s="272">
        <v>187.5</v>
      </c>
      <c r="G99" s="288">
        <v>995865</v>
      </c>
      <c r="H99" s="289">
        <v>995887</v>
      </c>
      <c r="I99" s="272">
        <f>G99-H99</f>
        <v>-22</v>
      </c>
      <c r="J99" s="272">
        <f>$F99*I99</f>
        <v>-4125</v>
      </c>
      <c r="K99" s="824">
        <f>J99/1000000</f>
        <v>-4.1250000000000002E-3</v>
      </c>
      <c r="L99" s="288">
        <v>998216</v>
      </c>
      <c r="M99" s="289">
        <v>998246</v>
      </c>
      <c r="N99" s="272">
        <f>L99-M99</f>
        <v>-30</v>
      </c>
      <c r="O99" s="272">
        <f>$F99*N99</f>
        <v>-5625</v>
      </c>
      <c r="P99" s="846">
        <f>O99/1000000</f>
        <v>-5.6249999999999998E-3</v>
      </c>
      <c r="Q99" s="381"/>
    </row>
    <row r="100" spans="1:17" ht="15" customHeight="1">
      <c r="A100" s="229">
        <v>68</v>
      </c>
      <c r="B100" s="262" t="s">
        <v>390</v>
      </c>
      <c r="C100" s="263">
        <v>4864870</v>
      </c>
      <c r="D100" s="101" t="s">
        <v>12</v>
      </c>
      <c r="E100" s="84" t="s">
        <v>300</v>
      </c>
      <c r="F100" s="272">
        <v>1000</v>
      </c>
      <c r="G100" s="288">
        <v>997930</v>
      </c>
      <c r="H100" s="289">
        <v>998039</v>
      </c>
      <c r="I100" s="272">
        <f>G100-H100</f>
        <v>-109</v>
      </c>
      <c r="J100" s="272">
        <f>$F100*I100</f>
        <v>-109000</v>
      </c>
      <c r="K100" s="824">
        <f>J100/1000000</f>
        <v>-0.109</v>
      </c>
      <c r="L100" s="288">
        <v>433</v>
      </c>
      <c r="M100" s="289">
        <v>428</v>
      </c>
      <c r="N100" s="272">
        <f>L100-M100</f>
        <v>5</v>
      </c>
      <c r="O100" s="272">
        <f>$F100*N100</f>
        <v>5000</v>
      </c>
      <c r="P100" s="846">
        <f>O100/1000000</f>
        <v>5.0000000000000001E-3</v>
      </c>
      <c r="Q100" s="401"/>
    </row>
    <row r="101" spans="1:17" ht="15" customHeight="1">
      <c r="A101" s="229">
        <v>69</v>
      </c>
      <c r="B101" s="262" t="s">
        <v>391</v>
      </c>
      <c r="C101" s="263">
        <v>5128400</v>
      </c>
      <c r="D101" s="101" t="s">
        <v>12</v>
      </c>
      <c r="E101" s="84" t="s">
        <v>300</v>
      </c>
      <c r="F101" s="272">
        <v>1000</v>
      </c>
      <c r="G101" s="288">
        <v>997333</v>
      </c>
      <c r="H101" s="289">
        <v>997439</v>
      </c>
      <c r="I101" s="272">
        <f>G101-H101</f>
        <v>-106</v>
      </c>
      <c r="J101" s="272">
        <f>$F101*I101</f>
        <v>-106000</v>
      </c>
      <c r="K101" s="824">
        <f>J101/1000000</f>
        <v>-0.106</v>
      </c>
      <c r="L101" s="288">
        <v>391</v>
      </c>
      <c r="M101" s="289">
        <v>400</v>
      </c>
      <c r="N101" s="272">
        <f>L101-M101</f>
        <v>-9</v>
      </c>
      <c r="O101" s="272">
        <f>$F101*N101</f>
        <v>-9000</v>
      </c>
      <c r="P101" s="846">
        <f>O101/1000000</f>
        <v>-8.9999999999999993E-3</v>
      </c>
      <c r="Q101" s="401"/>
    </row>
    <row r="102" spans="1:17" ht="15" customHeight="1">
      <c r="A102" s="229"/>
      <c r="B102" s="242" t="s">
        <v>33</v>
      </c>
      <c r="C102" s="284"/>
      <c r="D102" s="295"/>
      <c r="E102" s="277"/>
      <c r="F102" s="284"/>
      <c r="G102" s="288"/>
      <c r="H102" s="289"/>
      <c r="I102" s="289"/>
      <c r="J102" s="289"/>
      <c r="K102" s="822"/>
      <c r="L102" s="288"/>
      <c r="M102" s="289"/>
      <c r="N102" s="289"/>
      <c r="O102" s="289"/>
      <c r="P102" s="817"/>
      <c r="Q102" s="380"/>
    </row>
    <row r="103" spans="1:17" ht="15" customHeight="1">
      <c r="A103" s="229">
        <v>70</v>
      </c>
      <c r="B103" s="962" t="s">
        <v>314</v>
      </c>
      <c r="C103" s="284" t="s">
        <v>497</v>
      </c>
      <c r="D103" s="294" t="s">
        <v>438</v>
      </c>
      <c r="E103" s="277" t="s">
        <v>300</v>
      </c>
      <c r="F103" s="761">
        <v>0.4</v>
      </c>
      <c r="G103" s="288">
        <v>-1116000</v>
      </c>
      <c r="H103" s="289">
        <v>-1067000</v>
      </c>
      <c r="I103" s="289">
        <f>G103-H103</f>
        <v>-49000</v>
      </c>
      <c r="J103" s="289">
        <f>$F103*I103</f>
        <v>-19600</v>
      </c>
      <c r="K103" s="817">
        <f>J103/1000000</f>
        <v>-1.9599999999999999E-2</v>
      </c>
      <c r="L103" s="288">
        <v>-2193000</v>
      </c>
      <c r="M103" s="289">
        <v>-680000</v>
      </c>
      <c r="N103" s="289">
        <f>L103-M103</f>
        <v>-1513000</v>
      </c>
      <c r="O103" s="289">
        <f>$F103*N103</f>
        <v>-605200</v>
      </c>
      <c r="P103" s="817">
        <f>O103/1000000</f>
        <v>-0.60519999999999996</v>
      </c>
      <c r="Q103" s="388"/>
    </row>
    <row r="104" spans="1:17" ht="15" customHeight="1">
      <c r="A104" s="229"/>
      <c r="B104" s="549" t="s">
        <v>387</v>
      </c>
      <c r="C104" s="284"/>
      <c r="D104" s="294"/>
      <c r="E104" s="277"/>
      <c r="F104" s="284"/>
      <c r="G104" s="288"/>
      <c r="H104" s="289"/>
      <c r="I104" s="289"/>
      <c r="J104" s="289"/>
      <c r="K104" s="822"/>
      <c r="L104" s="288"/>
      <c r="M104" s="289"/>
      <c r="N104" s="289"/>
      <c r="O104" s="289"/>
      <c r="P104" s="817"/>
      <c r="Q104" s="388"/>
    </row>
    <row r="105" spans="1:17" ht="15" customHeight="1">
      <c r="A105" s="229">
        <v>71</v>
      </c>
      <c r="B105" s="963" t="s">
        <v>388</v>
      </c>
      <c r="C105" s="284">
        <v>4864839</v>
      </c>
      <c r="D105" s="294" t="s">
        <v>12</v>
      </c>
      <c r="E105" s="277" t="s">
        <v>300</v>
      </c>
      <c r="F105" s="284">
        <v>1000</v>
      </c>
      <c r="G105" s="288">
        <v>627</v>
      </c>
      <c r="H105" s="289">
        <v>758</v>
      </c>
      <c r="I105" s="289">
        <f>G105-H105</f>
        <v>-131</v>
      </c>
      <c r="J105" s="289">
        <f>$F105*I105</f>
        <v>-131000</v>
      </c>
      <c r="K105" s="822">
        <f>J105/1000000</f>
        <v>-0.13100000000000001</v>
      </c>
      <c r="L105" s="288">
        <v>999777</v>
      </c>
      <c r="M105" s="289">
        <v>999777</v>
      </c>
      <c r="N105" s="289">
        <f>L105-M105</f>
        <v>0</v>
      </c>
      <c r="O105" s="289">
        <f>$F105*N105</f>
        <v>0</v>
      </c>
      <c r="P105" s="817">
        <f>O105/1000000</f>
        <v>0</v>
      </c>
      <c r="Q105" s="388"/>
    </row>
    <row r="106" spans="1:17" ht="15" customHeight="1">
      <c r="A106" s="229">
        <v>72</v>
      </c>
      <c r="B106" s="963" t="s">
        <v>392</v>
      </c>
      <c r="C106" s="964">
        <v>4864872</v>
      </c>
      <c r="D106" s="294" t="s">
        <v>12</v>
      </c>
      <c r="E106" s="277" t="s">
        <v>300</v>
      </c>
      <c r="F106" s="284">
        <v>1000</v>
      </c>
      <c r="G106" s="288">
        <v>995387</v>
      </c>
      <c r="H106" s="289">
        <v>996074</v>
      </c>
      <c r="I106" s="289">
        <f>G106-H106</f>
        <v>-687</v>
      </c>
      <c r="J106" s="289">
        <f>$F106*I106</f>
        <v>-687000</v>
      </c>
      <c r="K106" s="822">
        <f>J106/1000000</f>
        <v>-0.68700000000000006</v>
      </c>
      <c r="L106" s="288">
        <v>999564</v>
      </c>
      <c r="M106" s="289">
        <v>999564</v>
      </c>
      <c r="N106" s="289">
        <f>L106-M106</f>
        <v>0</v>
      </c>
      <c r="O106" s="289">
        <f>$F106*N106</f>
        <v>0</v>
      </c>
      <c r="P106" s="817">
        <f>O106/1000000</f>
        <v>0</v>
      </c>
      <c r="Q106" s="388"/>
    </row>
    <row r="107" spans="1:17" ht="15" customHeight="1">
      <c r="A107" s="548"/>
      <c r="B107" s="242" t="s">
        <v>171</v>
      </c>
      <c r="C107" s="740"/>
      <c r="D107" s="294"/>
      <c r="E107" s="277"/>
      <c r="F107" s="284"/>
      <c r="G107" s="288"/>
      <c r="H107" s="289"/>
      <c r="I107" s="289"/>
      <c r="J107" s="289"/>
      <c r="K107" s="822"/>
      <c r="L107" s="288"/>
      <c r="M107" s="289"/>
      <c r="N107" s="289"/>
      <c r="O107" s="289"/>
      <c r="P107" s="817"/>
      <c r="Q107" s="380"/>
    </row>
    <row r="108" spans="1:17" ht="15" customHeight="1">
      <c r="A108" s="229">
        <v>73</v>
      </c>
      <c r="B108" s="262" t="s">
        <v>316</v>
      </c>
      <c r="C108" s="284">
        <v>4865072</v>
      </c>
      <c r="D108" s="294" t="s">
        <v>12</v>
      </c>
      <c r="E108" s="277" t="s">
        <v>300</v>
      </c>
      <c r="F108" s="284">
        <v>100</v>
      </c>
      <c r="G108" s="288">
        <v>999781</v>
      </c>
      <c r="H108" s="289">
        <v>999830</v>
      </c>
      <c r="I108" s="289">
        <f>G108-H108</f>
        <v>-49</v>
      </c>
      <c r="J108" s="289">
        <f>$F108*I108</f>
        <v>-4900</v>
      </c>
      <c r="K108" s="822">
        <f>J108/1000000</f>
        <v>-4.8999999999999998E-3</v>
      </c>
      <c r="L108" s="288">
        <v>999678</v>
      </c>
      <c r="M108" s="289">
        <v>999678</v>
      </c>
      <c r="N108" s="289">
        <f>L108-M108</f>
        <v>0</v>
      </c>
      <c r="O108" s="289">
        <f>$F108*N108</f>
        <v>0</v>
      </c>
      <c r="P108" s="817">
        <f>O108/1000000</f>
        <v>0</v>
      </c>
      <c r="Q108" s="388"/>
    </row>
    <row r="109" spans="1:17" ht="15" customHeight="1">
      <c r="A109" s="229">
        <v>74</v>
      </c>
      <c r="B109" s="262" t="s">
        <v>317</v>
      </c>
      <c r="C109" s="284">
        <v>4865066</v>
      </c>
      <c r="D109" s="294" t="s">
        <v>12</v>
      </c>
      <c r="E109" s="277" t="s">
        <v>300</v>
      </c>
      <c r="F109" s="284">
        <v>200</v>
      </c>
      <c r="G109" s="288">
        <v>255</v>
      </c>
      <c r="H109" s="289">
        <v>237</v>
      </c>
      <c r="I109" s="289">
        <f>G109-H109</f>
        <v>18</v>
      </c>
      <c r="J109" s="289">
        <f>$F109*I109</f>
        <v>3600</v>
      </c>
      <c r="K109" s="822">
        <f>J109/1000000</f>
        <v>3.5999999999999999E-3</v>
      </c>
      <c r="L109" s="288">
        <v>407</v>
      </c>
      <c r="M109" s="289">
        <v>407</v>
      </c>
      <c r="N109" s="289">
        <f>L109-M109</f>
        <v>0</v>
      </c>
      <c r="O109" s="289">
        <f>$F109*N109</f>
        <v>0</v>
      </c>
      <c r="P109" s="817">
        <f>O109/1000000</f>
        <v>0</v>
      </c>
      <c r="Q109" s="380"/>
    </row>
    <row r="110" spans="1:17" ht="15" customHeight="1">
      <c r="A110" s="548"/>
      <c r="B110" s="242" t="s">
        <v>368</v>
      </c>
      <c r="C110" s="284"/>
      <c r="D110" s="294"/>
      <c r="E110" s="277"/>
      <c r="F110" s="284"/>
      <c r="G110" s="288"/>
      <c r="H110" s="289"/>
      <c r="I110" s="289"/>
      <c r="J110" s="289"/>
      <c r="K110" s="822"/>
      <c r="L110" s="288"/>
      <c r="M110" s="289"/>
      <c r="N110" s="289"/>
      <c r="O110" s="289"/>
      <c r="P110" s="817"/>
      <c r="Q110" s="380"/>
    </row>
    <row r="111" spans="1:17" ht="15" customHeight="1">
      <c r="A111" s="229">
        <v>75</v>
      </c>
      <c r="B111" s="262" t="s">
        <v>369</v>
      </c>
      <c r="C111" s="284">
        <v>4864861</v>
      </c>
      <c r="D111" s="294" t="s">
        <v>12</v>
      </c>
      <c r="E111" s="277" t="s">
        <v>300</v>
      </c>
      <c r="F111" s="284">
        <v>500</v>
      </c>
      <c r="G111" s="288">
        <v>8059</v>
      </c>
      <c r="H111" s="289">
        <v>8069</v>
      </c>
      <c r="I111" s="289">
        <f t="shared" ref="I111:I118" si="12">G111-H111</f>
        <v>-10</v>
      </c>
      <c r="J111" s="289">
        <f t="shared" ref="J111:J118" si="13">$F111*I111</f>
        <v>-5000</v>
      </c>
      <c r="K111" s="822">
        <f t="shared" ref="K111:K118" si="14">J111/1000000</f>
        <v>-5.0000000000000001E-3</v>
      </c>
      <c r="L111" s="288">
        <v>2981</v>
      </c>
      <c r="M111" s="289">
        <v>3021</v>
      </c>
      <c r="N111" s="289">
        <f t="shared" ref="N111:N118" si="15">L111-M111</f>
        <v>-40</v>
      </c>
      <c r="O111" s="289">
        <f t="shared" ref="O111:O118" si="16">$F111*N111</f>
        <v>-20000</v>
      </c>
      <c r="P111" s="817">
        <f t="shared" ref="P111:P118" si="17">O111/1000000</f>
        <v>-0.02</v>
      </c>
      <c r="Q111" s="388"/>
    </row>
    <row r="112" spans="1:17" ht="15" customHeight="1">
      <c r="A112" s="229">
        <v>76</v>
      </c>
      <c r="B112" s="262" t="s">
        <v>370</v>
      </c>
      <c r="C112" s="284">
        <v>4864877</v>
      </c>
      <c r="D112" s="294" t="s">
        <v>12</v>
      </c>
      <c r="E112" s="277" t="s">
        <v>300</v>
      </c>
      <c r="F112" s="284">
        <v>1000</v>
      </c>
      <c r="G112" s="288">
        <v>993988</v>
      </c>
      <c r="H112" s="289">
        <v>994008</v>
      </c>
      <c r="I112" s="289">
        <f t="shared" si="12"/>
        <v>-20</v>
      </c>
      <c r="J112" s="289">
        <f t="shared" si="13"/>
        <v>-20000</v>
      </c>
      <c r="K112" s="822">
        <f t="shared" si="14"/>
        <v>-0.02</v>
      </c>
      <c r="L112" s="288">
        <v>4124</v>
      </c>
      <c r="M112" s="289">
        <v>4158</v>
      </c>
      <c r="N112" s="289">
        <f t="shared" si="15"/>
        <v>-34</v>
      </c>
      <c r="O112" s="289">
        <f t="shared" si="16"/>
        <v>-34000</v>
      </c>
      <c r="P112" s="817">
        <f t="shared" si="17"/>
        <v>-3.4000000000000002E-2</v>
      </c>
      <c r="Q112" s="380"/>
    </row>
    <row r="113" spans="1:17" ht="15" customHeight="1">
      <c r="A113" s="229">
        <v>77</v>
      </c>
      <c r="B113" s="262" t="s">
        <v>371</v>
      </c>
      <c r="C113" s="284">
        <v>4864841</v>
      </c>
      <c r="D113" s="294" t="s">
        <v>12</v>
      </c>
      <c r="E113" s="277" t="s">
        <v>300</v>
      </c>
      <c r="F113" s="284">
        <v>1000</v>
      </c>
      <c r="G113" s="288">
        <v>980398</v>
      </c>
      <c r="H113" s="289">
        <v>980398</v>
      </c>
      <c r="I113" s="289">
        <f t="shared" si="12"/>
        <v>0</v>
      </c>
      <c r="J113" s="289">
        <f t="shared" si="13"/>
        <v>0</v>
      </c>
      <c r="K113" s="822">
        <f t="shared" si="14"/>
        <v>0</v>
      </c>
      <c r="L113" s="288">
        <v>519</v>
      </c>
      <c r="M113" s="289">
        <v>526</v>
      </c>
      <c r="N113" s="289">
        <f t="shared" si="15"/>
        <v>-7</v>
      </c>
      <c r="O113" s="289">
        <f t="shared" si="16"/>
        <v>-7000</v>
      </c>
      <c r="P113" s="817">
        <f t="shared" si="17"/>
        <v>-7.0000000000000001E-3</v>
      </c>
      <c r="Q113" s="380"/>
    </row>
    <row r="114" spans="1:17" ht="15" customHeight="1">
      <c r="A114" s="229">
        <v>78</v>
      </c>
      <c r="B114" s="262" t="s">
        <v>372</v>
      </c>
      <c r="C114" s="284">
        <v>4864882</v>
      </c>
      <c r="D114" s="294" t="s">
        <v>12</v>
      </c>
      <c r="E114" s="277" t="s">
        <v>300</v>
      </c>
      <c r="F114" s="284">
        <v>1000</v>
      </c>
      <c r="G114" s="288">
        <v>7539</v>
      </c>
      <c r="H114" s="289">
        <v>7540</v>
      </c>
      <c r="I114" s="289">
        <f t="shared" si="12"/>
        <v>-1</v>
      </c>
      <c r="J114" s="289">
        <f t="shared" si="13"/>
        <v>-1000</v>
      </c>
      <c r="K114" s="822">
        <f t="shared" si="14"/>
        <v>-1E-3</v>
      </c>
      <c r="L114" s="288">
        <v>6933</v>
      </c>
      <c r="M114" s="289">
        <v>6948</v>
      </c>
      <c r="N114" s="289">
        <f t="shared" si="15"/>
        <v>-15</v>
      </c>
      <c r="O114" s="289">
        <f t="shared" si="16"/>
        <v>-15000</v>
      </c>
      <c r="P114" s="817">
        <f t="shared" si="17"/>
        <v>-1.4999999999999999E-2</v>
      </c>
      <c r="Q114" s="380"/>
    </row>
    <row r="115" spans="1:17" ht="15.75" customHeight="1">
      <c r="A115" s="229">
        <v>79</v>
      </c>
      <c r="B115" s="262" t="s">
        <v>373</v>
      </c>
      <c r="C115" s="284">
        <v>4865064</v>
      </c>
      <c r="D115" s="294" t="s">
        <v>12</v>
      </c>
      <c r="E115" s="277" t="s">
        <v>300</v>
      </c>
      <c r="F115" s="284">
        <v>150</v>
      </c>
      <c r="G115" s="288">
        <v>993306</v>
      </c>
      <c r="H115" s="289">
        <v>993315</v>
      </c>
      <c r="I115" s="289">
        <f t="shared" si="12"/>
        <v>-9</v>
      </c>
      <c r="J115" s="289">
        <f t="shared" si="13"/>
        <v>-1350</v>
      </c>
      <c r="K115" s="822">
        <f t="shared" si="14"/>
        <v>-1.3500000000000001E-3</v>
      </c>
      <c r="L115" s="288">
        <v>470</v>
      </c>
      <c r="M115" s="289">
        <v>433</v>
      </c>
      <c r="N115" s="289">
        <f t="shared" si="15"/>
        <v>37</v>
      </c>
      <c r="O115" s="289">
        <f t="shared" si="16"/>
        <v>5550</v>
      </c>
      <c r="P115" s="817">
        <f t="shared" si="17"/>
        <v>5.5500000000000002E-3</v>
      </c>
      <c r="Q115" s="388"/>
    </row>
    <row r="116" spans="1:17" ht="15" customHeight="1">
      <c r="A116" s="229">
        <v>80</v>
      </c>
      <c r="B116" s="262" t="s">
        <v>374</v>
      </c>
      <c r="C116" s="284">
        <v>4864948</v>
      </c>
      <c r="D116" s="294" t="s">
        <v>12</v>
      </c>
      <c r="E116" s="277" t="s">
        <v>300</v>
      </c>
      <c r="F116" s="284">
        <v>1000</v>
      </c>
      <c r="G116" s="288">
        <v>999962</v>
      </c>
      <c r="H116" s="289">
        <v>999964</v>
      </c>
      <c r="I116" s="289">
        <f t="shared" si="12"/>
        <v>-2</v>
      </c>
      <c r="J116" s="289">
        <f t="shared" si="13"/>
        <v>-2000</v>
      </c>
      <c r="K116" s="822">
        <f t="shared" si="14"/>
        <v>-2E-3</v>
      </c>
      <c r="L116" s="288">
        <v>0</v>
      </c>
      <c r="M116" s="289">
        <v>2</v>
      </c>
      <c r="N116" s="289">
        <f t="shared" si="15"/>
        <v>-2</v>
      </c>
      <c r="O116" s="289">
        <f t="shared" si="16"/>
        <v>-2000</v>
      </c>
      <c r="P116" s="817">
        <f t="shared" si="17"/>
        <v>-2E-3</v>
      </c>
      <c r="Q116" s="388"/>
    </row>
    <row r="117" spans="1:17" ht="15" customHeight="1">
      <c r="A117" s="229">
        <v>81</v>
      </c>
      <c r="B117" s="262" t="s">
        <v>394</v>
      </c>
      <c r="C117" s="284">
        <v>4864790</v>
      </c>
      <c r="D117" s="294" t="s">
        <v>12</v>
      </c>
      <c r="E117" s="277" t="s">
        <v>300</v>
      </c>
      <c r="F117" s="284">
        <v>266.67</v>
      </c>
      <c r="G117" s="288">
        <v>3285</v>
      </c>
      <c r="H117" s="289">
        <v>3294</v>
      </c>
      <c r="I117" s="289">
        <f t="shared" si="12"/>
        <v>-9</v>
      </c>
      <c r="J117" s="289">
        <f t="shared" si="13"/>
        <v>-2400.0300000000002</v>
      </c>
      <c r="K117" s="822">
        <f t="shared" si="14"/>
        <v>-2.40003E-3</v>
      </c>
      <c r="L117" s="288">
        <v>701</v>
      </c>
      <c r="M117" s="289">
        <v>670</v>
      </c>
      <c r="N117" s="289">
        <f t="shared" si="15"/>
        <v>31</v>
      </c>
      <c r="O117" s="289">
        <f t="shared" si="16"/>
        <v>8266.77</v>
      </c>
      <c r="P117" s="817">
        <f t="shared" si="17"/>
        <v>8.2667699999999997E-3</v>
      </c>
      <c r="Q117" s="388"/>
    </row>
    <row r="118" spans="1:17" s="93" customFormat="1" ht="15" customHeight="1">
      <c r="A118" s="274">
        <v>82</v>
      </c>
      <c r="B118" s="262" t="s">
        <v>395</v>
      </c>
      <c r="C118" s="558">
        <v>4865154</v>
      </c>
      <c r="D118" s="558" t="s">
        <v>12</v>
      </c>
      <c r="E118" s="277" t="s">
        <v>300</v>
      </c>
      <c r="F118" s="237">
        <v>1000</v>
      </c>
      <c r="G118" s="288">
        <v>999999</v>
      </c>
      <c r="H118" s="289">
        <v>1000000</v>
      </c>
      <c r="I118" s="263">
        <f t="shared" si="12"/>
        <v>-1</v>
      </c>
      <c r="J118" s="263">
        <f t="shared" si="13"/>
        <v>-1000</v>
      </c>
      <c r="K118" s="853">
        <f t="shared" si="14"/>
        <v>-1E-3</v>
      </c>
      <c r="L118" s="288">
        <v>21</v>
      </c>
      <c r="M118" s="289">
        <v>11</v>
      </c>
      <c r="N118" s="263">
        <f t="shared" si="15"/>
        <v>10</v>
      </c>
      <c r="O118" s="263">
        <f t="shared" si="16"/>
        <v>10000</v>
      </c>
      <c r="P118" s="818">
        <f t="shared" si="17"/>
        <v>0.01</v>
      </c>
      <c r="Q118" s="388"/>
    </row>
    <row r="119" spans="1:17" ht="15" customHeight="1">
      <c r="A119" s="548"/>
      <c r="B119" s="293" t="s">
        <v>404</v>
      </c>
      <c r="C119" s="35"/>
      <c r="D119" s="101"/>
      <c r="E119" s="84"/>
      <c r="F119" s="36"/>
      <c r="G119" s="288"/>
      <c r="H119" s="289"/>
      <c r="I119" s="272"/>
      <c r="J119" s="272"/>
      <c r="K119" s="824"/>
      <c r="L119" s="288"/>
      <c r="M119" s="289"/>
      <c r="N119" s="272"/>
      <c r="O119" s="272"/>
      <c r="P119" s="846"/>
      <c r="Q119" s="381"/>
    </row>
    <row r="120" spans="1:17" ht="15" customHeight="1">
      <c r="A120" s="274">
        <v>83</v>
      </c>
      <c r="B120" s="958" t="s">
        <v>405</v>
      </c>
      <c r="C120" s="263">
        <v>4902510</v>
      </c>
      <c r="D120" s="294" t="s">
        <v>12</v>
      </c>
      <c r="E120" s="277" t="s">
        <v>300</v>
      </c>
      <c r="F120" s="810">
        <v>400</v>
      </c>
      <c r="G120" s="288">
        <v>999419</v>
      </c>
      <c r="H120" s="289">
        <v>999743</v>
      </c>
      <c r="I120" s="272">
        <f>G120-H120</f>
        <v>-324</v>
      </c>
      <c r="J120" s="272">
        <f>$F120*I120</f>
        <v>-129600</v>
      </c>
      <c r="K120" s="824">
        <f>J120/1000000</f>
        <v>-0.12959999999999999</v>
      </c>
      <c r="L120" s="288">
        <v>999997</v>
      </c>
      <c r="M120" s="289">
        <v>1000000</v>
      </c>
      <c r="N120" s="272">
        <f>L120-M120</f>
        <v>-3</v>
      </c>
      <c r="O120" s="272">
        <f>$F120*N120</f>
        <v>-1200</v>
      </c>
      <c r="P120" s="846">
        <f>O120/1000000</f>
        <v>-1.1999999999999999E-3</v>
      </c>
      <c r="Q120" s="381"/>
    </row>
    <row r="121" spans="1:17" s="531" customFormat="1" ht="18">
      <c r="A121" s="274">
        <v>84</v>
      </c>
      <c r="B121" s="958" t="s">
        <v>406</v>
      </c>
      <c r="C121" s="263">
        <v>4865140</v>
      </c>
      <c r="D121" s="294" t="s">
        <v>12</v>
      </c>
      <c r="E121" s="277" t="s">
        <v>300</v>
      </c>
      <c r="F121" s="810">
        <v>937.5</v>
      </c>
      <c r="G121" s="288">
        <v>999669</v>
      </c>
      <c r="H121" s="289">
        <v>999825</v>
      </c>
      <c r="I121" s="295">
        <f>G121-H121</f>
        <v>-156</v>
      </c>
      <c r="J121" s="295">
        <f>$F121*I121</f>
        <v>-146250</v>
      </c>
      <c r="K121" s="828">
        <f>J121/1000000</f>
        <v>-0.14624999999999999</v>
      </c>
      <c r="L121" s="288">
        <v>999738</v>
      </c>
      <c r="M121" s="289">
        <v>999739</v>
      </c>
      <c r="N121" s="295">
        <f>L121-M121</f>
        <v>-1</v>
      </c>
      <c r="O121" s="295">
        <f>$F121*N121</f>
        <v>-937.5</v>
      </c>
      <c r="P121" s="851">
        <f>O121/1000000</f>
        <v>-9.3749999999999997E-4</v>
      </c>
      <c r="Q121" s="394"/>
    </row>
    <row r="122" spans="1:17" ht="15" customHeight="1">
      <c r="A122" s="274">
        <v>85</v>
      </c>
      <c r="B122" s="958" t="s">
        <v>407</v>
      </c>
      <c r="C122" s="263">
        <v>4864808</v>
      </c>
      <c r="D122" s="294" t="s">
        <v>12</v>
      </c>
      <c r="E122" s="277" t="s">
        <v>300</v>
      </c>
      <c r="F122" s="810">
        <v>187.5</v>
      </c>
      <c r="G122" s="288">
        <v>979886</v>
      </c>
      <c r="H122" s="289">
        <v>980278</v>
      </c>
      <c r="I122" s="272">
        <f>G122-H122</f>
        <v>-392</v>
      </c>
      <c r="J122" s="272">
        <f>$F122*I122</f>
        <v>-73500</v>
      </c>
      <c r="K122" s="824">
        <f>J122/1000000</f>
        <v>-7.3499999999999996E-2</v>
      </c>
      <c r="L122" s="288">
        <v>2527</v>
      </c>
      <c r="M122" s="289">
        <v>2532</v>
      </c>
      <c r="N122" s="272">
        <f>L122-M122</f>
        <v>-5</v>
      </c>
      <c r="O122" s="272">
        <f>$F122*N122</f>
        <v>-937.5</v>
      </c>
      <c r="P122" s="846">
        <f>O122/1000000</f>
        <v>-9.3749999999999997E-4</v>
      </c>
      <c r="Q122" s="381"/>
    </row>
    <row r="123" spans="1:17" ht="15" customHeight="1">
      <c r="A123" s="274">
        <v>86</v>
      </c>
      <c r="B123" s="958" t="s">
        <v>463</v>
      </c>
      <c r="C123" s="263">
        <v>4865080</v>
      </c>
      <c r="D123" s="294" t="s">
        <v>12</v>
      </c>
      <c r="E123" s="277" t="s">
        <v>300</v>
      </c>
      <c r="F123" s="810">
        <v>2500</v>
      </c>
      <c r="G123" s="288">
        <v>999965</v>
      </c>
      <c r="H123" s="289">
        <v>999982</v>
      </c>
      <c r="I123" s="272">
        <f>G123-H123</f>
        <v>-17</v>
      </c>
      <c r="J123" s="272">
        <f>$F123*I123</f>
        <v>-42500</v>
      </c>
      <c r="K123" s="824">
        <f>J123/1000000</f>
        <v>-4.2500000000000003E-2</v>
      </c>
      <c r="L123" s="288">
        <v>999997</v>
      </c>
      <c r="M123" s="289">
        <v>999997</v>
      </c>
      <c r="N123" s="272">
        <f>L123-M123</f>
        <v>0</v>
      </c>
      <c r="O123" s="272">
        <f>$F123*N123</f>
        <v>0</v>
      </c>
      <c r="P123" s="846">
        <f>O123/1000000</f>
        <v>0</v>
      </c>
      <c r="Q123" s="401"/>
    </row>
    <row r="124" spans="1:17" s="406" customFormat="1" ht="18.75" thickBot="1">
      <c r="A124" s="763">
        <v>87</v>
      </c>
      <c r="B124" s="959" t="s">
        <v>408</v>
      </c>
      <c r="C124" s="543">
        <v>4864822</v>
      </c>
      <c r="D124" s="598" t="s">
        <v>12</v>
      </c>
      <c r="E124" s="595" t="s">
        <v>300</v>
      </c>
      <c r="F124" s="543">
        <v>100</v>
      </c>
      <c r="G124" s="378">
        <v>992869</v>
      </c>
      <c r="H124" s="379">
        <v>993010</v>
      </c>
      <c r="I124" s="276">
        <f>G124-H124</f>
        <v>-141</v>
      </c>
      <c r="J124" s="276">
        <f>$F124*I124</f>
        <v>-14100</v>
      </c>
      <c r="K124" s="838">
        <f>J124/1000000</f>
        <v>-1.41E-2</v>
      </c>
      <c r="L124" s="378">
        <v>32213</v>
      </c>
      <c r="M124" s="379">
        <v>32214</v>
      </c>
      <c r="N124" s="276">
        <f>L124-M124</f>
        <v>-1</v>
      </c>
      <c r="O124" s="276">
        <f>$F124*N124</f>
        <v>-100</v>
      </c>
      <c r="P124" s="848">
        <f>O124/1000000</f>
        <v>-1E-4</v>
      </c>
      <c r="Q124" s="614"/>
    </row>
    <row r="125" spans="1:17" s="403" customFormat="1" ht="7.5" customHeight="1" thickTop="1">
      <c r="A125" s="39"/>
      <c r="B125" s="600"/>
      <c r="C125" s="404"/>
      <c r="D125" s="101"/>
      <c r="E125" s="84"/>
      <c r="F125" s="404"/>
      <c r="G125" s="289"/>
      <c r="H125" s="289"/>
      <c r="I125" s="272"/>
      <c r="J125" s="272"/>
      <c r="K125" s="824"/>
      <c r="L125" s="289"/>
      <c r="M125" s="289"/>
      <c r="N125" s="272"/>
      <c r="O125" s="272"/>
      <c r="P125" s="824"/>
      <c r="Q125" s="621"/>
    </row>
    <row r="126" spans="1:17" ht="21" customHeight="1">
      <c r="A126" s="159" t="s">
        <v>269</v>
      </c>
      <c r="C126" s="51"/>
      <c r="D126" s="82"/>
      <c r="E126" s="82"/>
      <c r="F126" s="486"/>
      <c r="K126" s="547">
        <f>SUM(K8:K125)</f>
        <v>-30.321201612000007</v>
      </c>
      <c r="L126" s="20"/>
      <c r="M126" s="20"/>
      <c r="N126" s="20"/>
      <c r="O126" s="20"/>
      <c r="P126" s="547">
        <f>SUM(P8:P125)</f>
        <v>-6.9321652599999997</v>
      </c>
    </row>
    <row r="127" spans="1:17" ht="9.75" hidden="1" customHeight="1">
      <c r="C127" s="82"/>
      <c r="D127" s="82"/>
      <c r="E127" s="82"/>
      <c r="F127" s="486"/>
      <c r="L127" s="442"/>
      <c r="M127" s="442"/>
      <c r="N127" s="442"/>
      <c r="O127" s="442"/>
      <c r="P127" s="825"/>
    </row>
    <row r="128" spans="1:17" ht="24" thickBot="1">
      <c r="A128" s="335" t="s">
        <v>174</v>
      </c>
      <c r="C128" s="82"/>
      <c r="D128" s="82"/>
      <c r="E128" s="82"/>
      <c r="F128" s="486"/>
      <c r="G128" s="403"/>
      <c r="H128" s="403"/>
      <c r="I128" s="41" t="s">
        <v>347</v>
      </c>
      <c r="J128" s="403"/>
      <c r="K128" s="826"/>
      <c r="L128" s="404"/>
      <c r="M128" s="404"/>
      <c r="N128" s="41" t="s">
        <v>348</v>
      </c>
      <c r="O128" s="404"/>
      <c r="P128" s="852"/>
      <c r="Q128" s="484" t="str">
        <f>NDPL!$Q$1</f>
        <v>DECEMBER-2023</v>
      </c>
    </row>
    <row r="129" spans="1:17" ht="39.75" thickTop="1" thickBot="1">
      <c r="A129" s="419" t="s">
        <v>8</v>
      </c>
      <c r="B129" s="420" t="s">
        <v>9</v>
      </c>
      <c r="C129" s="421" t="s">
        <v>1</v>
      </c>
      <c r="D129" s="421" t="s">
        <v>2</v>
      </c>
      <c r="E129" s="421" t="s">
        <v>3</v>
      </c>
      <c r="F129" s="487" t="s">
        <v>10</v>
      </c>
      <c r="G129" s="419" t="str">
        <f>NDPL!G5</f>
        <v>FINAL READING 31/12/2023</v>
      </c>
      <c r="H129" s="421" t="str">
        <f>NDPL!H5</f>
        <v>INTIAL READING 01/12/2023</v>
      </c>
      <c r="I129" s="421" t="s">
        <v>4</v>
      </c>
      <c r="J129" s="421" t="s">
        <v>5</v>
      </c>
      <c r="K129" s="836" t="s">
        <v>6</v>
      </c>
      <c r="L129" s="419" t="str">
        <f>NDPL!G5</f>
        <v>FINAL READING 31/12/2023</v>
      </c>
      <c r="M129" s="421" t="str">
        <f>NDPL!H5</f>
        <v>INTIAL READING 01/12/2023</v>
      </c>
      <c r="N129" s="421" t="s">
        <v>4</v>
      </c>
      <c r="O129" s="421" t="s">
        <v>5</v>
      </c>
      <c r="P129" s="836" t="s">
        <v>6</v>
      </c>
      <c r="Q129" s="437" t="s">
        <v>266</v>
      </c>
    </row>
    <row r="130" spans="1:17" ht="18" thickTop="1" thickBot="1">
      <c r="C130" s="82"/>
      <c r="D130" s="82"/>
      <c r="E130" s="82"/>
      <c r="F130" s="486"/>
      <c r="L130" s="442"/>
      <c r="M130" s="442"/>
      <c r="N130" s="442"/>
      <c r="O130" s="442"/>
      <c r="P130" s="825"/>
    </row>
    <row r="131" spans="1:17" ht="18" customHeight="1" thickTop="1">
      <c r="A131" s="298"/>
      <c r="B131" s="299" t="s">
        <v>162</v>
      </c>
      <c r="C131" s="275"/>
      <c r="D131" s="83"/>
      <c r="E131" s="83"/>
      <c r="F131" s="271"/>
      <c r="G131" s="47"/>
      <c r="H131" s="385"/>
      <c r="I131" s="385"/>
      <c r="J131" s="385"/>
      <c r="K131" s="840"/>
      <c r="L131" s="444"/>
      <c r="M131" s="445"/>
      <c r="N131" s="445"/>
      <c r="O131" s="445"/>
      <c r="P131" s="827"/>
      <c r="Q131" s="441"/>
    </row>
    <row r="132" spans="1:17" ht="18">
      <c r="A132" s="274">
        <v>1</v>
      </c>
      <c r="B132" s="300" t="s">
        <v>163</v>
      </c>
      <c r="C132" s="284">
        <v>4865151</v>
      </c>
      <c r="D132" s="101" t="s">
        <v>12</v>
      </c>
      <c r="E132" s="84" t="s">
        <v>300</v>
      </c>
      <c r="F132" s="272">
        <v>-500</v>
      </c>
      <c r="G132" s="288">
        <v>21873</v>
      </c>
      <c r="H132" s="289">
        <v>21875</v>
      </c>
      <c r="I132" s="243">
        <f>G132-H132</f>
        <v>-2</v>
      </c>
      <c r="J132" s="243">
        <f>$F132*I132</f>
        <v>1000</v>
      </c>
      <c r="K132" s="841">
        <f>J132/1000000</f>
        <v>1E-3</v>
      </c>
      <c r="L132" s="288">
        <v>6188</v>
      </c>
      <c r="M132" s="289">
        <v>6207</v>
      </c>
      <c r="N132" s="243">
        <f>L132-M132</f>
        <v>-19</v>
      </c>
      <c r="O132" s="243">
        <f>$F132*N132</f>
        <v>9500</v>
      </c>
      <c r="P132" s="841">
        <f>O132/1000000</f>
        <v>9.4999999999999998E-3</v>
      </c>
      <c r="Q132" s="392"/>
    </row>
    <row r="133" spans="1:17" ht="18" customHeight="1">
      <c r="A133" s="274"/>
      <c r="B133" s="301" t="s">
        <v>39</v>
      </c>
      <c r="C133" s="284"/>
      <c r="D133" s="101"/>
      <c r="E133" s="101"/>
      <c r="F133" s="272"/>
      <c r="G133" s="288"/>
      <c r="H133" s="289"/>
      <c r="I133" s="243"/>
      <c r="J133" s="243"/>
      <c r="K133" s="841"/>
      <c r="L133" s="288"/>
      <c r="M133" s="289"/>
      <c r="N133" s="243"/>
      <c r="O133" s="243"/>
      <c r="P133" s="841"/>
      <c r="Q133" s="389"/>
    </row>
    <row r="134" spans="1:17" ht="18" customHeight="1">
      <c r="A134" s="274"/>
      <c r="B134" s="301" t="s">
        <v>110</v>
      </c>
      <c r="C134" s="284"/>
      <c r="D134" s="101"/>
      <c r="E134" s="101"/>
      <c r="F134" s="272"/>
      <c r="G134" s="288"/>
      <c r="H134" s="289"/>
      <c r="I134" s="243"/>
      <c r="J134" s="243"/>
      <c r="K134" s="841"/>
      <c r="L134" s="288"/>
      <c r="M134" s="289"/>
      <c r="N134" s="243"/>
      <c r="O134" s="243"/>
      <c r="P134" s="841"/>
      <c r="Q134" s="389"/>
    </row>
    <row r="135" spans="1:17" ht="18" customHeight="1">
      <c r="A135" s="274">
        <v>2</v>
      </c>
      <c r="B135" s="300" t="s">
        <v>111</v>
      </c>
      <c r="C135" s="284">
        <v>4865137</v>
      </c>
      <c r="D135" s="101" t="s">
        <v>12</v>
      </c>
      <c r="E135" s="84" t="s">
        <v>300</v>
      </c>
      <c r="F135" s="272">
        <v>-1000</v>
      </c>
      <c r="G135" s="288">
        <v>0</v>
      </c>
      <c r="H135" s="289">
        <v>0</v>
      </c>
      <c r="I135" s="243">
        <f>G135-H135</f>
        <v>0</v>
      </c>
      <c r="J135" s="243">
        <f>$F135*I135</f>
        <v>0</v>
      </c>
      <c r="K135" s="841">
        <f>J135/1000000</f>
        <v>0</v>
      </c>
      <c r="L135" s="288">
        <v>0</v>
      </c>
      <c r="M135" s="289">
        <v>0</v>
      </c>
      <c r="N135" s="243">
        <f>L135-M135</f>
        <v>0</v>
      </c>
      <c r="O135" s="243">
        <f>$F135*N135</f>
        <v>0</v>
      </c>
      <c r="P135" s="841">
        <f>O135/1000000</f>
        <v>0</v>
      </c>
      <c r="Q135" s="389"/>
    </row>
    <row r="136" spans="1:17" ht="18" customHeight="1">
      <c r="A136" s="274">
        <v>3</v>
      </c>
      <c r="B136" s="273" t="s">
        <v>112</v>
      </c>
      <c r="C136" s="284">
        <v>4864828</v>
      </c>
      <c r="D136" s="75" t="s">
        <v>12</v>
      </c>
      <c r="E136" s="84" t="s">
        <v>300</v>
      </c>
      <c r="F136" s="272">
        <v>-133.33000000000001</v>
      </c>
      <c r="G136" s="288">
        <v>992395</v>
      </c>
      <c r="H136" s="289">
        <v>992395</v>
      </c>
      <c r="I136" s="243">
        <f>G136-H136</f>
        <v>0</v>
      </c>
      <c r="J136" s="243">
        <f>$F136*I136</f>
        <v>0</v>
      </c>
      <c r="K136" s="841">
        <f>J136/1000000</f>
        <v>0</v>
      </c>
      <c r="L136" s="288">
        <v>1726</v>
      </c>
      <c r="M136" s="289">
        <v>1886</v>
      </c>
      <c r="N136" s="243">
        <f>L136-M136</f>
        <v>-160</v>
      </c>
      <c r="O136" s="243">
        <f>$F136*N136</f>
        <v>21332.800000000003</v>
      </c>
      <c r="P136" s="841">
        <f>O136/1000000</f>
        <v>2.1332800000000002E-2</v>
      </c>
      <c r="Q136" s="389"/>
    </row>
    <row r="137" spans="1:17" ht="18" customHeight="1">
      <c r="A137" s="274">
        <v>4</v>
      </c>
      <c r="B137" s="300" t="s">
        <v>164</v>
      </c>
      <c r="C137" s="284">
        <v>4865164</v>
      </c>
      <c r="D137" s="101" t="s">
        <v>12</v>
      </c>
      <c r="E137" s="84" t="s">
        <v>300</v>
      </c>
      <c r="F137" s="272">
        <v>-666.66700000000003</v>
      </c>
      <c r="G137" s="288">
        <v>999635</v>
      </c>
      <c r="H137" s="289">
        <v>999667</v>
      </c>
      <c r="I137" s="243">
        <f>G137-H137</f>
        <v>-32</v>
      </c>
      <c r="J137" s="243">
        <f>$F137*I137</f>
        <v>21333.344000000001</v>
      </c>
      <c r="K137" s="841">
        <f>J137/1000000</f>
        <v>2.1333344000000001E-2</v>
      </c>
      <c r="L137" s="288">
        <v>448</v>
      </c>
      <c r="M137" s="289">
        <v>519</v>
      </c>
      <c r="N137" s="243">
        <f>L137-M137</f>
        <v>-71</v>
      </c>
      <c r="O137" s="243">
        <f>$F137*N137</f>
        <v>47333.357000000004</v>
      </c>
      <c r="P137" s="841">
        <f>O137/1000000</f>
        <v>4.7333357000000006E-2</v>
      </c>
      <c r="Q137" s="389"/>
    </row>
    <row r="138" spans="1:17" ht="18" customHeight="1">
      <c r="A138" s="274">
        <v>5</v>
      </c>
      <c r="B138" s="300" t="s">
        <v>165</v>
      </c>
      <c r="C138" s="284">
        <v>4864845</v>
      </c>
      <c r="D138" s="101" t="s">
        <v>12</v>
      </c>
      <c r="E138" s="84" t="s">
        <v>300</v>
      </c>
      <c r="F138" s="272">
        <v>-1000</v>
      </c>
      <c r="G138" s="288">
        <v>1058</v>
      </c>
      <c r="H138" s="289">
        <v>1064</v>
      </c>
      <c r="I138" s="243">
        <f>G138-H138</f>
        <v>-6</v>
      </c>
      <c r="J138" s="243">
        <f>$F138*I138</f>
        <v>6000</v>
      </c>
      <c r="K138" s="841">
        <f>J138/1000000</f>
        <v>6.0000000000000001E-3</v>
      </c>
      <c r="L138" s="288">
        <v>358</v>
      </c>
      <c r="M138" s="289">
        <v>369</v>
      </c>
      <c r="N138" s="243">
        <f>L138-M138</f>
        <v>-11</v>
      </c>
      <c r="O138" s="243">
        <f>$F138*N138</f>
        <v>11000</v>
      </c>
      <c r="P138" s="841">
        <f>O138/1000000</f>
        <v>1.0999999999999999E-2</v>
      </c>
      <c r="Q138" s="389"/>
    </row>
    <row r="139" spans="1:17" ht="18" customHeight="1">
      <c r="A139" s="274">
        <v>6</v>
      </c>
      <c r="B139" s="486" t="s">
        <v>511</v>
      </c>
      <c r="C139" s="965" t="s">
        <v>512</v>
      </c>
      <c r="D139" s="101" t="s">
        <v>432</v>
      </c>
      <c r="E139" s="84" t="s">
        <v>300</v>
      </c>
      <c r="F139" s="232">
        <v>-2</v>
      </c>
      <c r="G139" s="288">
        <v>0</v>
      </c>
      <c r="H139" s="289">
        <v>0</v>
      </c>
      <c r="I139" s="243">
        <f>G139-H139</f>
        <v>0</v>
      </c>
      <c r="J139" s="243">
        <f>$F139*I139</f>
        <v>0</v>
      </c>
      <c r="K139" s="841">
        <f>J139/1000000</f>
        <v>0</v>
      </c>
      <c r="L139" s="288">
        <v>58800</v>
      </c>
      <c r="M139" s="289">
        <v>30500</v>
      </c>
      <c r="N139" s="243">
        <f>L139-M139</f>
        <v>28300</v>
      </c>
      <c r="O139" s="243">
        <f>$F139*N139</f>
        <v>-56600</v>
      </c>
      <c r="P139" s="841">
        <f>O139/1000000</f>
        <v>-5.6599999999999998E-2</v>
      </c>
      <c r="Q139" s="389"/>
    </row>
    <row r="140" spans="1:17" ht="18" customHeight="1">
      <c r="A140" s="274"/>
      <c r="B140" s="302" t="s">
        <v>166</v>
      </c>
      <c r="C140" s="284"/>
      <c r="D140" s="75"/>
      <c r="E140" s="75"/>
      <c r="F140" s="272"/>
      <c r="G140" s="288"/>
      <c r="H140" s="289"/>
      <c r="I140" s="243"/>
      <c r="J140" s="243"/>
      <c r="K140" s="841"/>
      <c r="L140" s="288"/>
      <c r="M140" s="289"/>
      <c r="N140" s="243"/>
      <c r="O140" s="243"/>
      <c r="P140" s="841"/>
      <c r="Q140" s="389"/>
    </row>
    <row r="141" spans="1:17" ht="18" customHeight="1">
      <c r="A141" s="274"/>
      <c r="B141" s="302" t="s">
        <v>102</v>
      </c>
      <c r="C141" s="284"/>
      <c r="D141" s="75"/>
      <c r="E141" s="75"/>
      <c r="F141" s="272"/>
      <c r="G141" s="288"/>
      <c r="H141" s="289"/>
      <c r="I141" s="243"/>
      <c r="J141" s="243"/>
      <c r="K141" s="841"/>
      <c r="L141" s="288"/>
      <c r="M141" s="289"/>
      <c r="N141" s="243"/>
      <c r="O141" s="243"/>
      <c r="P141" s="841"/>
      <c r="Q141" s="389"/>
    </row>
    <row r="142" spans="1:17" s="410" customFormat="1" ht="18">
      <c r="A142" s="395">
        <v>7</v>
      </c>
      <c r="B142" s="396" t="s">
        <v>350</v>
      </c>
      <c r="C142" s="397">
        <v>4864955</v>
      </c>
      <c r="D142" s="136" t="s">
        <v>12</v>
      </c>
      <c r="E142" s="137" t="s">
        <v>300</v>
      </c>
      <c r="F142" s="398">
        <v>-1000</v>
      </c>
      <c r="G142" s="288">
        <v>988368</v>
      </c>
      <c r="H142" s="289">
        <v>988757</v>
      </c>
      <c r="I142" s="375">
        <f>G142-H142</f>
        <v>-389</v>
      </c>
      <c r="J142" s="375">
        <f>$F142*I142</f>
        <v>389000</v>
      </c>
      <c r="K142" s="842">
        <f>J142/1000000</f>
        <v>0.38900000000000001</v>
      </c>
      <c r="L142" s="288">
        <v>2698</v>
      </c>
      <c r="M142" s="289">
        <v>2698</v>
      </c>
      <c r="N142" s="375">
        <f>L142-M142</f>
        <v>0</v>
      </c>
      <c r="O142" s="375">
        <f>$F142*N142</f>
        <v>0</v>
      </c>
      <c r="P142" s="842">
        <f>O142/1000000</f>
        <v>0</v>
      </c>
      <c r="Q142" s="554"/>
    </row>
    <row r="143" spans="1:17" ht="18">
      <c r="A143" s="274">
        <v>8</v>
      </c>
      <c r="B143" s="300" t="s">
        <v>167</v>
      </c>
      <c r="C143" s="284">
        <v>4864820</v>
      </c>
      <c r="D143" s="101" t="s">
        <v>12</v>
      </c>
      <c r="E143" s="84" t="s">
        <v>300</v>
      </c>
      <c r="F143" s="272">
        <v>-160</v>
      </c>
      <c r="G143" s="288">
        <v>2651</v>
      </c>
      <c r="H143" s="289">
        <v>2683</v>
      </c>
      <c r="I143" s="243">
        <f>G143-H143</f>
        <v>-32</v>
      </c>
      <c r="J143" s="243">
        <f>$F143*I143</f>
        <v>5120</v>
      </c>
      <c r="K143" s="841">
        <f>J143/1000000</f>
        <v>5.1200000000000004E-3</v>
      </c>
      <c r="L143" s="288">
        <v>45785</v>
      </c>
      <c r="M143" s="289">
        <v>45949</v>
      </c>
      <c r="N143" s="243">
        <f>L143-M143</f>
        <v>-164</v>
      </c>
      <c r="O143" s="243">
        <f>$F143*N143</f>
        <v>26240</v>
      </c>
      <c r="P143" s="841">
        <f>O143/1000000</f>
        <v>2.6239999999999999E-2</v>
      </c>
      <c r="Q143" s="555"/>
    </row>
    <row r="144" spans="1:17" ht="18" customHeight="1">
      <c r="A144" s="274">
        <v>9</v>
      </c>
      <c r="B144" s="300" t="s">
        <v>168</v>
      </c>
      <c r="C144" s="284">
        <v>4864811</v>
      </c>
      <c r="D144" s="101" t="s">
        <v>12</v>
      </c>
      <c r="E144" s="84" t="s">
        <v>300</v>
      </c>
      <c r="F144" s="272">
        <v>-200</v>
      </c>
      <c r="G144" s="288">
        <v>3830</v>
      </c>
      <c r="H144" s="289">
        <v>3832</v>
      </c>
      <c r="I144" s="243">
        <f>G144-H144</f>
        <v>-2</v>
      </c>
      <c r="J144" s="243">
        <f>$F144*I144</f>
        <v>400</v>
      </c>
      <c r="K144" s="841">
        <f>J144/1000000</f>
        <v>4.0000000000000002E-4</v>
      </c>
      <c r="L144" s="288">
        <v>26984</v>
      </c>
      <c r="M144" s="289">
        <v>27028</v>
      </c>
      <c r="N144" s="243">
        <f>L144-M144</f>
        <v>-44</v>
      </c>
      <c r="O144" s="243">
        <f>$F144*N144</f>
        <v>8800</v>
      </c>
      <c r="P144" s="841">
        <f>O144/1000000</f>
        <v>8.8000000000000005E-3</v>
      </c>
      <c r="Q144" s="389"/>
    </row>
    <row r="145" spans="1:17" ht="18" customHeight="1">
      <c r="A145" s="274">
        <v>10</v>
      </c>
      <c r="B145" s="300" t="s">
        <v>359</v>
      </c>
      <c r="C145" s="284">
        <v>4864961</v>
      </c>
      <c r="D145" s="101" t="s">
        <v>12</v>
      </c>
      <c r="E145" s="84" t="s">
        <v>300</v>
      </c>
      <c r="F145" s="272">
        <v>-1000</v>
      </c>
      <c r="G145" s="288">
        <v>966644</v>
      </c>
      <c r="H145" s="289">
        <v>967174</v>
      </c>
      <c r="I145" s="243">
        <f>G145-H145</f>
        <v>-530</v>
      </c>
      <c r="J145" s="243">
        <f>$F145*I145</f>
        <v>530000</v>
      </c>
      <c r="K145" s="841">
        <f>J145/1000000</f>
        <v>0.53</v>
      </c>
      <c r="L145" s="288">
        <v>999625</v>
      </c>
      <c r="M145" s="289">
        <v>999625</v>
      </c>
      <c r="N145" s="243">
        <f>L145-M145</f>
        <v>0</v>
      </c>
      <c r="O145" s="243">
        <f>$F145*N145</f>
        <v>0</v>
      </c>
      <c r="P145" s="841">
        <f>O145/1000000</f>
        <v>0</v>
      </c>
      <c r="Q145" s="377"/>
    </row>
    <row r="146" spans="1:17" ht="18" customHeight="1">
      <c r="A146" s="274"/>
      <c r="B146" s="301" t="s">
        <v>102</v>
      </c>
      <c r="C146" s="284"/>
      <c r="D146" s="101"/>
      <c r="E146" s="101"/>
      <c r="F146" s="272"/>
      <c r="G146" s="288"/>
      <c r="H146" s="289"/>
      <c r="I146" s="243"/>
      <c r="J146" s="243"/>
      <c r="K146" s="841"/>
      <c r="L146" s="288"/>
      <c r="M146" s="289"/>
      <c r="N146" s="243"/>
      <c r="O146" s="243"/>
      <c r="P146" s="841"/>
      <c r="Q146" s="389"/>
    </row>
    <row r="147" spans="1:17" ht="18" customHeight="1">
      <c r="A147" s="274">
        <v>11</v>
      </c>
      <c r="B147" s="300" t="s">
        <v>169</v>
      </c>
      <c r="C147" s="284">
        <v>4902580</v>
      </c>
      <c r="D147" s="101" t="s">
        <v>12</v>
      </c>
      <c r="E147" s="84" t="s">
        <v>300</v>
      </c>
      <c r="F147" s="272">
        <v>-100</v>
      </c>
      <c r="G147" s="288">
        <v>910</v>
      </c>
      <c r="H147" s="289">
        <v>923</v>
      </c>
      <c r="I147" s="243">
        <f>G147-H147</f>
        <v>-13</v>
      </c>
      <c r="J147" s="243">
        <f>$F147*I147</f>
        <v>1300</v>
      </c>
      <c r="K147" s="841">
        <f>J147/1000000</f>
        <v>1.2999999999999999E-3</v>
      </c>
      <c r="L147" s="288">
        <v>3602</v>
      </c>
      <c r="M147" s="289">
        <v>3610</v>
      </c>
      <c r="N147" s="243">
        <f>L147-M147</f>
        <v>-8</v>
      </c>
      <c r="O147" s="243">
        <f>$F147*N147</f>
        <v>800</v>
      </c>
      <c r="P147" s="841">
        <f>O147/1000000</f>
        <v>8.0000000000000004E-4</v>
      </c>
      <c r="Q147" s="389"/>
    </row>
    <row r="148" spans="1:17" ht="18" customHeight="1">
      <c r="A148" s="274">
        <v>12</v>
      </c>
      <c r="B148" s="300" t="s">
        <v>170</v>
      </c>
      <c r="C148" s="284">
        <v>4902544</v>
      </c>
      <c r="D148" s="101" t="s">
        <v>12</v>
      </c>
      <c r="E148" s="84" t="s">
        <v>300</v>
      </c>
      <c r="F148" s="272">
        <v>-100</v>
      </c>
      <c r="G148" s="288">
        <v>5939</v>
      </c>
      <c r="H148" s="289">
        <v>5830</v>
      </c>
      <c r="I148" s="243">
        <f>G148-H148</f>
        <v>109</v>
      </c>
      <c r="J148" s="243">
        <f>$F148*I148</f>
        <v>-10900</v>
      </c>
      <c r="K148" s="841">
        <f>J148/1000000</f>
        <v>-1.09E-2</v>
      </c>
      <c r="L148" s="288">
        <v>6200</v>
      </c>
      <c r="M148" s="289">
        <v>5938</v>
      </c>
      <c r="N148" s="243">
        <f>L148-M148</f>
        <v>262</v>
      </c>
      <c r="O148" s="243">
        <f>$F148*N148</f>
        <v>-26200</v>
      </c>
      <c r="P148" s="841">
        <f>O148/1000000</f>
        <v>-2.6200000000000001E-2</v>
      </c>
      <c r="Q148" s="389"/>
    </row>
    <row r="149" spans="1:17" ht="18">
      <c r="A149" s="395">
        <v>13</v>
      </c>
      <c r="B149" s="396" t="s">
        <v>496</v>
      </c>
      <c r="C149" s="397">
        <v>4864793</v>
      </c>
      <c r="D149" s="136" t="s">
        <v>12</v>
      </c>
      <c r="E149" s="137" t="s">
        <v>300</v>
      </c>
      <c r="F149" s="398">
        <v>-200</v>
      </c>
      <c r="G149" s="288">
        <v>999125</v>
      </c>
      <c r="H149" s="289">
        <v>999457</v>
      </c>
      <c r="I149" s="375">
        <f>G149-H149</f>
        <v>-332</v>
      </c>
      <c r="J149" s="375">
        <f>$F149*I149</f>
        <v>66400</v>
      </c>
      <c r="K149" s="842">
        <f>J149/1000000</f>
        <v>6.6400000000000001E-2</v>
      </c>
      <c r="L149" s="288">
        <v>999703</v>
      </c>
      <c r="M149" s="289">
        <v>999703</v>
      </c>
      <c r="N149" s="375">
        <f>L149-M149</f>
        <v>0</v>
      </c>
      <c r="O149" s="375">
        <f>$F149*N149</f>
        <v>0</v>
      </c>
      <c r="P149" s="842">
        <f>O149/1000000</f>
        <v>0</v>
      </c>
      <c r="Q149" s="392"/>
    </row>
    <row r="150" spans="1:17" ht="18" customHeight="1">
      <c r="A150" s="274"/>
      <c r="B150" s="302" t="s">
        <v>166</v>
      </c>
      <c r="C150" s="284"/>
      <c r="D150" s="75"/>
      <c r="E150" s="75"/>
      <c r="F150" s="268"/>
      <c r="G150" s="288"/>
      <c r="H150" s="289"/>
      <c r="I150" s="243"/>
      <c r="J150" s="243"/>
      <c r="K150" s="841"/>
      <c r="L150" s="288"/>
      <c r="M150" s="289"/>
      <c r="N150" s="243"/>
      <c r="O150" s="243"/>
      <c r="P150" s="841"/>
      <c r="Q150" s="389"/>
    </row>
    <row r="151" spans="1:17" ht="18" customHeight="1">
      <c r="A151" s="274"/>
      <c r="B151" s="301" t="s">
        <v>171</v>
      </c>
      <c r="C151" s="284"/>
      <c r="D151" s="101"/>
      <c r="E151" s="101"/>
      <c r="F151" s="268"/>
      <c r="G151" s="288"/>
      <c r="H151" s="289"/>
      <c r="I151" s="243"/>
      <c r="J151" s="243"/>
      <c r="K151" s="841"/>
      <c r="L151" s="288"/>
      <c r="M151" s="289"/>
      <c r="N151" s="243"/>
      <c r="O151" s="243"/>
      <c r="P151" s="841"/>
      <c r="Q151" s="389"/>
    </row>
    <row r="152" spans="1:17" ht="18" customHeight="1">
      <c r="A152" s="274">
        <v>14</v>
      </c>
      <c r="B152" s="300" t="s">
        <v>349</v>
      </c>
      <c r="C152" s="284">
        <v>4865103</v>
      </c>
      <c r="D152" s="101" t="s">
        <v>12</v>
      </c>
      <c r="E152" s="84" t="s">
        <v>300</v>
      </c>
      <c r="F152" s="272">
        <v>833.33</v>
      </c>
      <c r="G152" s="236">
        <v>0</v>
      </c>
      <c r="H152" s="289">
        <v>0</v>
      </c>
      <c r="I152" s="243">
        <f>G152-H152</f>
        <v>0</v>
      </c>
      <c r="J152" s="243">
        <f>$F152*I152</f>
        <v>0</v>
      </c>
      <c r="K152" s="841">
        <f>J152/1000000</f>
        <v>0</v>
      </c>
      <c r="L152" s="236">
        <v>0</v>
      </c>
      <c r="M152" s="289">
        <v>0</v>
      </c>
      <c r="N152" s="243">
        <f>L152-M152</f>
        <v>0</v>
      </c>
      <c r="O152" s="243">
        <f>$F152*N152</f>
        <v>0</v>
      </c>
      <c r="P152" s="841">
        <f>O152/1000000</f>
        <v>0</v>
      </c>
      <c r="Q152" s="399"/>
    </row>
    <row r="153" spans="1:17" ht="18" customHeight="1">
      <c r="A153" s="274"/>
      <c r="B153" s="300"/>
      <c r="C153" s="284">
        <v>4902557</v>
      </c>
      <c r="D153" s="101" t="s">
        <v>12</v>
      </c>
      <c r="E153" s="84" t="s">
        <v>300</v>
      </c>
      <c r="F153" s="272">
        <v>1875</v>
      </c>
      <c r="G153" s="288">
        <v>0</v>
      </c>
      <c r="H153" s="289">
        <v>0</v>
      </c>
      <c r="I153" s="243">
        <f>G153-H153</f>
        <v>0</v>
      </c>
      <c r="J153" s="243">
        <f>$F153*I153</f>
        <v>0</v>
      </c>
      <c r="K153" s="841">
        <f>J153/1000000</f>
        <v>0</v>
      </c>
      <c r="L153" s="288">
        <v>0</v>
      </c>
      <c r="M153" s="289">
        <v>0</v>
      </c>
      <c r="N153" s="243">
        <f>L153-M153</f>
        <v>0</v>
      </c>
      <c r="O153" s="243">
        <f>$F153*N153</f>
        <v>0</v>
      </c>
      <c r="P153" s="841">
        <f>O153/1000000</f>
        <v>0</v>
      </c>
      <c r="Q153" s="590" t="s">
        <v>523</v>
      </c>
    </row>
    <row r="154" spans="1:17" ht="18" customHeight="1">
      <c r="A154" s="274">
        <v>15</v>
      </c>
      <c r="B154" s="300" t="s">
        <v>352</v>
      </c>
      <c r="C154" s="284">
        <v>4865114</v>
      </c>
      <c r="D154" s="101" t="s">
        <v>12</v>
      </c>
      <c r="E154" s="84" t="s">
        <v>300</v>
      </c>
      <c r="F154" s="272">
        <v>833.33</v>
      </c>
      <c r="G154" s="288">
        <v>0</v>
      </c>
      <c r="H154" s="289">
        <v>0</v>
      </c>
      <c r="I154" s="390">
        <f>G154-H154</f>
        <v>0</v>
      </c>
      <c r="J154" s="390">
        <f>$F154*I154</f>
        <v>0</v>
      </c>
      <c r="K154" s="843">
        <f>J154/1000000</f>
        <v>0</v>
      </c>
      <c r="L154" s="288">
        <v>999871</v>
      </c>
      <c r="M154" s="289">
        <v>999871</v>
      </c>
      <c r="N154" s="237">
        <f>L154-M154</f>
        <v>0</v>
      </c>
      <c r="O154" s="237">
        <f>$F154*N154</f>
        <v>0</v>
      </c>
      <c r="P154" s="853">
        <f>O154/1000000</f>
        <v>0</v>
      </c>
      <c r="Q154" s="394"/>
    </row>
    <row r="155" spans="1:17" ht="18" customHeight="1">
      <c r="A155" s="274">
        <v>16</v>
      </c>
      <c r="B155" s="300" t="s">
        <v>110</v>
      </c>
      <c r="C155" s="284">
        <v>4902508</v>
      </c>
      <c r="D155" s="101" t="s">
        <v>12</v>
      </c>
      <c r="E155" s="84" t="s">
        <v>300</v>
      </c>
      <c r="F155" s="272">
        <v>833.33</v>
      </c>
      <c r="G155" s="288">
        <v>384</v>
      </c>
      <c r="H155" s="289">
        <v>359</v>
      </c>
      <c r="I155" s="243">
        <f>G155-H155</f>
        <v>25</v>
      </c>
      <c r="J155" s="243">
        <f>$F155*I155</f>
        <v>20833.25</v>
      </c>
      <c r="K155" s="841">
        <f>J155/1000000</f>
        <v>2.0833250000000001E-2</v>
      </c>
      <c r="L155" s="288">
        <v>7310</v>
      </c>
      <c r="M155" s="289">
        <v>7131</v>
      </c>
      <c r="N155" s="243">
        <f>L155-M155</f>
        <v>179</v>
      </c>
      <c r="O155" s="243">
        <f>$F155*N155</f>
        <v>149166.07</v>
      </c>
      <c r="P155" s="841">
        <f>O155/1000000</f>
        <v>0.14916607000000001</v>
      </c>
      <c r="Q155" s="389"/>
    </row>
    <row r="156" spans="1:17" ht="18" customHeight="1">
      <c r="A156" s="274"/>
      <c r="B156" s="301" t="s">
        <v>172</v>
      </c>
      <c r="C156" s="284"/>
      <c r="D156" s="101"/>
      <c r="E156" s="101"/>
      <c r="F156" s="272"/>
      <c r="G156" s="288"/>
      <c r="H156" s="289"/>
      <c r="I156" s="243"/>
      <c r="J156" s="243"/>
      <c r="K156" s="841"/>
      <c r="L156" s="288"/>
      <c r="M156" s="289"/>
      <c r="N156" s="243"/>
      <c r="O156" s="243"/>
      <c r="P156" s="841"/>
      <c r="Q156" s="389"/>
    </row>
    <row r="157" spans="1:17" ht="18" customHeight="1">
      <c r="A157" s="274">
        <v>17</v>
      </c>
      <c r="B157" s="300" t="s">
        <v>431</v>
      </c>
      <c r="C157" s="284">
        <v>4864850</v>
      </c>
      <c r="D157" s="101" t="s">
        <v>12</v>
      </c>
      <c r="E157" s="84" t="s">
        <v>300</v>
      </c>
      <c r="F157" s="272">
        <v>-625</v>
      </c>
      <c r="G157" s="288">
        <v>473</v>
      </c>
      <c r="H157" s="289">
        <v>472</v>
      </c>
      <c r="I157" s="243">
        <f>G157-H157</f>
        <v>1</v>
      </c>
      <c r="J157" s="243">
        <f>$F157*I157</f>
        <v>-625</v>
      </c>
      <c r="K157" s="841">
        <f>J157/1000000</f>
        <v>-6.2500000000000001E-4</v>
      </c>
      <c r="L157" s="288">
        <v>8413</v>
      </c>
      <c r="M157" s="289">
        <v>8186</v>
      </c>
      <c r="N157" s="243">
        <f>L157-M157</f>
        <v>227</v>
      </c>
      <c r="O157" s="243">
        <f>$F157*N157</f>
        <v>-141875</v>
      </c>
      <c r="P157" s="841">
        <f>O157/1000000</f>
        <v>-0.141875</v>
      </c>
      <c r="Q157" s="389"/>
    </row>
    <row r="158" spans="1:17" ht="18" customHeight="1">
      <c r="A158" s="274"/>
      <c r="B158" s="302" t="s">
        <v>46</v>
      </c>
      <c r="C158" s="272"/>
      <c r="D158" s="75"/>
      <c r="E158" s="75"/>
      <c r="F158" s="272"/>
      <c r="G158" s="288"/>
      <c r="H158" s="289"/>
      <c r="I158" s="243"/>
      <c r="J158" s="243"/>
      <c r="K158" s="841"/>
      <c r="L158" s="288"/>
      <c r="M158" s="289"/>
      <c r="N158" s="243"/>
      <c r="O158" s="243"/>
      <c r="P158" s="841"/>
      <c r="Q158" s="389"/>
    </row>
    <row r="159" spans="1:17" ht="18" customHeight="1">
      <c r="A159" s="274"/>
      <c r="B159" s="302" t="s">
        <v>47</v>
      </c>
      <c r="C159" s="272"/>
      <c r="D159" s="75"/>
      <c r="E159" s="75"/>
      <c r="F159" s="272"/>
      <c r="G159" s="288"/>
      <c r="H159" s="289"/>
      <c r="I159" s="243"/>
      <c r="J159" s="243"/>
      <c r="K159" s="841"/>
      <c r="L159" s="288"/>
      <c r="M159" s="289"/>
      <c r="N159" s="243"/>
      <c r="O159" s="243"/>
      <c r="P159" s="841"/>
      <c r="Q159" s="389"/>
    </row>
    <row r="160" spans="1:17" ht="18" customHeight="1">
      <c r="A160" s="274"/>
      <c r="B160" s="302" t="s">
        <v>48</v>
      </c>
      <c r="C160" s="272"/>
      <c r="D160" s="75"/>
      <c r="E160" s="75"/>
      <c r="F160" s="272"/>
      <c r="G160" s="288"/>
      <c r="H160" s="289"/>
      <c r="I160" s="243"/>
      <c r="J160" s="243"/>
      <c r="K160" s="841"/>
      <c r="L160" s="288"/>
      <c r="M160" s="289"/>
      <c r="N160" s="243"/>
      <c r="O160" s="243"/>
      <c r="P160" s="841"/>
      <c r="Q160" s="389"/>
    </row>
    <row r="161" spans="1:17" ht="17.25" customHeight="1">
      <c r="A161" s="274">
        <v>18</v>
      </c>
      <c r="B161" s="300" t="s">
        <v>49</v>
      </c>
      <c r="C161" s="284">
        <v>4865065</v>
      </c>
      <c r="D161" s="101" t="s">
        <v>12</v>
      </c>
      <c r="E161" s="84" t="s">
        <v>300</v>
      </c>
      <c r="F161" s="284">
        <v>-266.66699999999997</v>
      </c>
      <c r="G161" s="288">
        <v>0</v>
      </c>
      <c r="H161" s="289">
        <v>0</v>
      </c>
      <c r="I161" s="243">
        <f>G161-H161</f>
        <v>0</v>
      </c>
      <c r="J161" s="243">
        <f>$F161*I161</f>
        <v>0</v>
      </c>
      <c r="K161" s="841">
        <f>J161/1000000</f>
        <v>0</v>
      </c>
      <c r="L161" s="288">
        <v>999995</v>
      </c>
      <c r="M161" s="289">
        <v>999995</v>
      </c>
      <c r="N161" s="243">
        <f>L161-M161</f>
        <v>0</v>
      </c>
      <c r="O161" s="243">
        <f>$F161*N161</f>
        <v>0</v>
      </c>
      <c r="P161" s="841">
        <f>O161/1000000</f>
        <v>0</v>
      </c>
      <c r="Q161" s="612"/>
    </row>
    <row r="162" spans="1:17" ht="18" customHeight="1">
      <c r="A162" s="274">
        <v>19</v>
      </c>
      <c r="B162" s="300" t="s">
        <v>50</v>
      </c>
      <c r="C162" s="284">
        <v>4902541</v>
      </c>
      <c r="D162" s="101" t="s">
        <v>12</v>
      </c>
      <c r="E162" s="84" t="s">
        <v>300</v>
      </c>
      <c r="F162" s="272">
        <v>-100</v>
      </c>
      <c r="G162" s="288">
        <v>999482</v>
      </c>
      <c r="H162" s="289">
        <v>999482</v>
      </c>
      <c r="I162" s="243">
        <f>G162-H162</f>
        <v>0</v>
      </c>
      <c r="J162" s="243">
        <f>$F162*I162</f>
        <v>0</v>
      </c>
      <c r="K162" s="841">
        <f>J162/1000000</f>
        <v>0</v>
      </c>
      <c r="L162" s="288">
        <v>999486</v>
      </c>
      <c r="M162" s="289">
        <v>999486</v>
      </c>
      <c r="N162" s="243">
        <f>L162-M162</f>
        <v>0</v>
      </c>
      <c r="O162" s="243">
        <f>$F162*N162</f>
        <v>0</v>
      </c>
      <c r="P162" s="841">
        <f>O162/1000000</f>
        <v>0</v>
      </c>
      <c r="Q162" s="389"/>
    </row>
    <row r="163" spans="1:17" ht="18" customHeight="1">
      <c r="A163" s="274">
        <v>20</v>
      </c>
      <c r="B163" s="300" t="s">
        <v>51</v>
      </c>
      <c r="C163" s="284">
        <v>4902539</v>
      </c>
      <c r="D163" s="101" t="s">
        <v>12</v>
      </c>
      <c r="E163" s="84" t="s">
        <v>300</v>
      </c>
      <c r="F163" s="272">
        <v>-100</v>
      </c>
      <c r="G163" s="288">
        <v>3142</v>
      </c>
      <c r="H163" s="289">
        <v>3156</v>
      </c>
      <c r="I163" s="243">
        <f>G163-H163</f>
        <v>-14</v>
      </c>
      <c r="J163" s="243">
        <f>$F163*I163</f>
        <v>1400</v>
      </c>
      <c r="K163" s="841">
        <f>J163/1000000</f>
        <v>1.4E-3</v>
      </c>
      <c r="L163" s="288">
        <v>35682</v>
      </c>
      <c r="M163" s="289">
        <v>35655</v>
      </c>
      <c r="N163" s="243">
        <f>L163-M163</f>
        <v>27</v>
      </c>
      <c r="O163" s="243">
        <f>$F163*N163</f>
        <v>-2700</v>
      </c>
      <c r="P163" s="841">
        <f>O163/1000000</f>
        <v>-2.7000000000000001E-3</v>
      </c>
      <c r="Q163" s="389"/>
    </row>
    <row r="164" spans="1:17" ht="18" customHeight="1">
      <c r="A164" s="274"/>
      <c r="B164" s="301" t="s">
        <v>52</v>
      </c>
      <c r="C164" s="284"/>
      <c r="D164" s="101"/>
      <c r="E164" s="101"/>
      <c r="F164" s="272"/>
      <c r="G164" s="288"/>
      <c r="H164" s="289"/>
      <c r="I164" s="243"/>
      <c r="J164" s="243"/>
      <c r="K164" s="841"/>
      <c r="L164" s="288"/>
      <c r="M164" s="289"/>
      <c r="N164" s="243"/>
      <c r="O164" s="243"/>
      <c r="P164" s="841"/>
      <c r="Q164" s="389"/>
    </row>
    <row r="165" spans="1:17" ht="18" customHeight="1">
      <c r="A165" s="274">
        <v>21</v>
      </c>
      <c r="B165" s="300" t="s">
        <v>53</v>
      </c>
      <c r="C165" s="284">
        <v>4902591</v>
      </c>
      <c r="D165" s="101" t="s">
        <v>12</v>
      </c>
      <c r="E165" s="84" t="s">
        <v>300</v>
      </c>
      <c r="F165" s="272">
        <v>-1333</v>
      </c>
      <c r="G165" s="288">
        <v>746</v>
      </c>
      <c r="H165" s="289">
        <v>746</v>
      </c>
      <c r="I165" s="243">
        <f t="shared" ref="I165:I170" si="18">G165-H165</f>
        <v>0</v>
      </c>
      <c r="J165" s="243">
        <f t="shared" ref="J165:J170" si="19">$F165*I165</f>
        <v>0</v>
      </c>
      <c r="K165" s="841">
        <f t="shared" ref="K165:K170" si="20">J165/1000000</f>
        <v>0</v>
      </c>
      <c r="L165" s="288">
        <v>623</v>
      </c>
      <c r="M165" s="289">
        <v>634</v>
      </c>
      <c r="N165" s="243">
        <f t="shared" ref="N165:N170" si="21">L165-M165</f>
        <v>-11</v>
      </c>
      <c r="O165" s="243">
        <f t="shared" ref="O165:O170" si="22">$F165*N165</f>
        <v>14663</v>
      </c>
      <c r="P165" s="841">
        <f t="shared" ref="P165:P170" si="23">O165/1000000</f>
        <v>1.4663000000000001E-2</v>
      </c>
      <c r="Q165" s="389"/>
    </row>
    <row r="166" spans="1:17" ht="18" customHeight="1">
      <c r="A166" s="274">
        <v>22</v>
      </c>
      <c r="B166" s="300" t="s">
        <v>54</v>
      </c>
      <c r="C166" s="284">
        <v>4902528</v>
      </c>
      <c r="D166" s="101" t="s">
        <v>12</v>
      </c>
      <c r="E166" s="84" t="s">
        <v>300</v>
      </c>
      <c r="F166" s="272">
        <v>-100</v>
      </c>
      <c r="G166" s="288">
        <v>298</v>
      </c>
      <c r="H166" s="289">
        <v>298</v>
      </c>
      <c r="I166" s="243">
        <f>G166-H166</f>
        <v>0</v>
      </c>
      <c r="J166" s="243">
        <f>$F166*I166</f>
        <v>0</v>
      </c>
      <c r="K166" s="841">
        <f>J166/1000000</f>
        <v>0</v>
      </c>
      <c r="L166" s="288">
        <v>4664</v>
      </c>
      <c r="M166" s="289">
        <v>4664</v>
      </c>
      <c r="N166" s="243">
        <f>L166-M166</f>
        <v>0</v>
      </c>
      <c r="O166" s="243">
        <f>$F166*N166</f>
        <v>0</v>
      </c>
      <c r="P166" s="841">
        <f>O166/1000000</f>
        <v>0</v>
      </c>
      <c r="Q166" s="389"/>
    </row>
    <row r="167" spans="1:17" ht="18" customHeight="1">
      <c r="A167" s="274">
        <v>23</v>
      </c>
      <c r="B167" s="300" t="s">
        <v>55</v>
      </c>
      <c r="C167" s="284">
        <v>4902523</v>
      </c>
      <c r="D167" s="101" t="s">
        <v>12</v>
      </c>
      <c r="E167" s="84" t="s">
        <v>300</v>
      </c>
      <c r="F167" s="272">
        <v>-100</v>
      </c>
      <c r="G167" s="288">
        <v>999815</v>
      </c>
      <c r="H167" s="289">
        <v>999815</v>
      </c>
      <c r="I167" s="243">
        <f t="shared" si="18"/>
        <v>0</v>
      </c>
      <c r="J167" s="243">
        <f t="shared" si="19"/>
        <v>0</v>
      </c>
      <c r="K167" s="841">
        <f t="shared" si="20"/>
        <v>0</v>
      </c>
      <c r="L167" s="288">
        <v>999943</v>
      </c>
      <c r="M167" s="289">
        <v>999943</v>
      </c>
      <c r="N167" s="243">
        <f t="shared" si="21"/>
        <v>0</v>
      </c>
      <c r="O167" s="243">
        <f t="shared" si="22"/>
        <v>0</v>
      </c>
      <c r="P167" s="841">
        <f t="shared" si="23"/>
        <v>0</v>
      </c>
      <c r="Q167" s="389"/>
    </row>
    <row r="168" spans="1:17" ht="18" customHeight="1">
      <c r="A168" s="274">
        <v>24</v>
      </c>
      <c r="B168" s="300" t="s">
        <v>56</v>
      </c>
      <c r="C168" s="284">
        <v>4865093</v>
      </c>
      <c r="D168" s="101" t="s">
        <v>12</v>
      </c>
      <c r="E168" s="84" t="s">
        <v>300</v>
      </c>
      <c r="F168" s="272">
        <v>-100</v>
      </c>
      <c r="G168" s="288">
        <v>0</v>
      </c>
      <c r="H168" s="289">
        <v>0</v>
      </c>
      <c r="I168" s="243">
        <f>G168-H168</f>
        <v>0</v>
      </c>
      <c r="J168" s="243">
        <f>$F168*I168</f>
        <v>0</v>
      </c>
      <c r="K168" s="841">
        <f>J168/1000000</f>
        <v>0</v>
      </c>
      <c r="L168" s="288">
        <v>0</v>
      </c>
      <c r="M168" s="289">
        <v>0</v>
      </c>
      <c r="N168" s="243">
        <f>L168-M168</f>
        <v>0</v>
      </c>
      <c r="O168" s="243">
        <f>$F168*N168</f>
        <v>0</v>
      </c>
      <c r="P168" s="841">
        <f>O168/1000000</f>
        <v>0</v>
      </c>
      <c r="Q168" s="389"/>
    </row>
    <row r="169" spans="1:17" ht="18" customHeight="1">
      <c r="A169" s="274">
        <v>25</v>
      </c>
      <c r="B169" s="273" t="s">
        <v>57</v>
      </c>
      <c r="C169" s="272">
        <v>4902548</v>
      </c>
      <c r="D169" s="75" t="s">
        <v>12</v>
      </c>
      <c r="E169" s="84" t="s">
        <v>300</v>
      </c>
      <c r="F169" s="272">
        <v>-100</v>
      </c>
      <c r="G169" s="288">
        <v>0</v>
      </c>
      <c r="H169" s="289">
        <v>0</v>
      </c>
      <c r="I169" s="243">
        <f t="shared" si="18"/>
        <v>0</v>
      </c>
      <c r="J169" s="243">
        <f t="shared" si="19"/>
        <v>0</v>
      </c>
      <c r="K169" s="841">
        <f t="shared" si="20"/>
        <v>0</v>
      </c>
      <c r="L169" s="288">
        <v>0</v>
      </c>
      <c r="M169" s="289">
        <v>0</v>
      </c>
      <c r="N169" s="243">
        <f t="shared" si="21"/>
        <v>0</v>
      </c>
      <c r="O169" s="243">
        <f t="shared" si="22"/>
        <v>0</v>
      </c>
      <c r="P169" s="841">
        <f t="shared" si="23"/>
        <v>0</v>
      </c>
      <c r="Q169" s="389"/>
    </row>
    <row r="170" spans="1:17" ht="18" customHeight="1">
      <c r="A170" s="274">
        <v>26</v>
      </c>
      <c r="B170" s="273" t="s">
        <v>58</v>
      </c>
      <c r="C170" s="272">
        <v>4902564</v>
      </c>
      <c r="D170" s="75" t="s">
        <v>12</v>
      </c>
      <c r="E170" s="84" t="s">
        <v>300</v>
      </c>
      <c r="F170" s="272">
        <v>-100</v>
      </c>
      <c r="G170" s="288">
        <v>1616</v>
      </c>
      <c r="H170" s="289">
        <v>1616</v>
      </c>
      <c r="I170" s="243">
        <f t="shared" si="18"/>
        <v>0</v>
      </c>
      <c r="J170" s="243">
        <f t="shared" si="19"/>
        <v>0</v>
      </c>
      <c r="K170" s="841">
        <f t="shared" si="20"/>
        <v>0</v>
      </c>
      <c r="L170" s="288">
        <v>12801</v>
      </c>
      <c r="M170" s="289">
        <v>12625</v>
      </c>
      <c r="N170" s="243">
        <f t="shared" si="21"/>
        <v>176</v>
      </c>
      <c r="O170" s="243">
        <f t="shared" si="22"/>
        <v>-17600</v>
      </c>
      <c r="P170" s="841">
        <f t="shared" si="23"/>
        <v>-1.7600000000000001E-2</v>
      </c>
      <c r="Q170" s="389"/>
    </row>
    <row r="171" spans="1:17" ht="18" customHeight="1">
      <c r="A171" s="274"/>
      <c r="B171" s="302" t="s">
        <v>71</v>
      </c>
      <c r="C171" s="272"/>
      <c r="D171" s="75"/>
      <c r="E171" s="75"/>
      <c r="F171" s="272"/>
      <c r="G171" s="288"/>
      <c r="H171" s="289"/>
      <c r="I171" s="243"/>
      <c r="J171" s="243"/>
      <c r="K171" s="841"/>
      <c r="L171" s="288"/>
      <c r="M171" s="289"/>
      <c r="N171" s="243"/>
      <c r="O171" s="243"/>
      <c r="P171" s="841"/>
      <c r="Q171" s="389"/>
    </row>
    <row r="172" spans="1:17" ht="18" customHeight="1">
      <c r="A172" s="274">
        <v>27</v>
      </c>
      <c r="B172" s="273" t="s">
        <v>72</v>
      </c>
      <c r="C172" s="272">
        <v>4902529</v>
      </c>
      <c r="D172" s="75" t="s">
        <v>12</v>
      </c>
      <c r="E172" s="84" t="s">
        <v>300</v>
      </c>
      <c r="F172" s="272">
        <v>400</v>
      </c>
      <c r="G172" s="288">
        <v>999999</v>
      </c>
      <c r="H172" s="289">
        <v>999999</v>
      </c>
      <c r="I172" s="243">
        <f>G172-H172</f>
        <v>0</v>
      </c>
      <c r="J172" s="243">
        <f>$F172*I172</f>
        <v>0</v>
      </c>
      <c r="K172" s="841">
        <f>J172/1000000</f>
        <v>0</v>
      </c>
      <c r="L172" s="288">
        <v>999999</v>
      </c>
      <c r="M172" s="289">
        <v>999999</v>
      </c>
      <c r="N172" s="243">
        <f>L172-M172</f>
        <v>0</v>
      </c>
      <c r="O172" s="243">
        <f>$F172*N172</f>
        <v>0</v>
      </c>
      <c r="P172" s="841">
        <f>O172/1000000</f>
        <v>0</v>
      </c>
      <c r="Q172" s="389"/>
    </row>
    <row r="173" spans="1:17" ht="18" customHeight="1">
      <c r="A173" s="274">
        <v>28</v>
      </c>
      <c r="B173" s="273" t="s">
        <v>73</v>
      </c>
      <c r="C173" s="272">
        <v>4902525</v>
      </c>
      <c r="D173" s="75" t="s">
        <v>12</v>
      </c>
      <c r="E173" s="84" t="s">
        <v>300</v>
      </c>
      <c r="F173" s="272">
        <v>-400</v>
      </c>
      <c r="G173" s="288">
        <v>999895</v>
      </c>
      <c r="H173" s="289">
        <v>999895</v>
      </c>
      <c r="I173" s="243">
        <f>G173-H173</f>
        <v>0</v>
      </c>
      <c r="J173" s="243">
        <f>$F173*I173</f>
        <v>0</v>
      </c>
      <c r="K173" s="841">
        <f>J173/1000000</f>
        <v>0</v>
      </c>
      <c r="L173" s="288">
        <v>999460</v>
      </c>
      <c r="M173" s="289">
        <v>999460</v>
      </c>
      <c r="N173" s="243">
        <f>L173-M173</f>
        <v>0</v>
      </c>
      <c r="O173" s="243">
        <f>$F173*N173</f>
        <v>0</v>
      </c>
      <c r="P173" s="841">
        <f>O173/1000000</f>
        <v>0</v>
      </c>
      <c r="Q173" s="389"/>
    </row>
    <row r="174" spans="1:17" ht="18" customHeight="1">
      <c r="A174" s="274"/>
      <c r="B174" s="293" t="s">
        <v>403</v>
      </c>
      <c r="C174" s="272"/>
      <c r="D174" s="75"/>
      <c r="E174" s="84"/>
      <c r="F174" s="272"/>
      <c r="G174" s="288"/>
      <c r="H174" s="289"/>
      <c r="I174" s="243"/>
      <c r="J174" s="243"/>
      <c r="K174" s="841"/>
      <c r="L174" s="288"/>
      <c r="M174" s="289"/>
      <c r="N174" s="243"/>
      <c r="O174" s="243"/>
      <c r="P174" s="841"/>
      <c r="Q174" s="766"/>
    </row>
    <row r="175" spans="1:17" ht="18" customHeight="1">
      <c r="A175" s="274">
        <v>29</v>
      </c>
      <c r="B175" s="960" t="s">
        <v>402</v>
      </c>
      <c r="C175" s="272">
        <v>4864994</v>
      </c>
      <c r="D175" s="75" t="s">
        <v>12</v>
      </c>
      <c r="E175" s="84" t="s">
        <v>300</v>
      </c>
      <c r="F175" s="272">
        <v>-800</v>
      </c>
      <c r="G175" s="288">
        <v>2424</v>
      </c>
      <c r="H175" s="289">
        <v>2437</v>
      </c>
      <c r="I175" s="243">
        <f>G175-H175</f>
        <v>-13</v>
      </c>
      <c r="J175" s="243">
        <f>$F175*I175</f>
        <v>10400</v>
      </c>
      <c r="K175" s="841">
        <f>J175/1000000</f>
        <v>1.04E-2</v>
      </c>
      <c r="L175" s="288">
        <v>1593</v>
      </c>
      <c r="M175" s="289">
        <v>1593</v>
      </c>
      <c r="N175" s="243">
        <f>L175-M175</f>
        <v>0</v>
      </c>
      <c r="O175" s="243">
        <f>$F175*N175</f>
        <v>0</v>
      </c>
      <c r="P175" s="841">
        <f>O175/1000000</f>
        <v>0</v>
      </c>
      <c r="Q175" s="767"/>
    </row>
    <row r="176" spans="1:17" s="403" customFormat="1" ht="18">
      <c r="A176" s="762"/>
      <c r="B176" s="293" t="s">
        <v>404</v>
      </c>
      <c r="C176" s="263"/>
      <c r="D176" s="101"/>
      <c r="E176" s="84"/>
      <c r="F176" s="284"/>
      <c r="G176" s="288"/>
      <c r="H176" s="289"/>
      <c r="I176" s="272"/>
      <c r="J176" s="272"/>
      <c r="K176" s="824"/>
      <c r="L176" s="288"/>
      <c r="M176" s="289"/>
      <c r="N176" s="272"/>
      <c r="O176" s="272"/>
      <c r="P176" s="824"/>
      <c r="Q176" s="380"/>
    </row>
    <row r="177" spans="1:17" s="403" customFormat="1" ht="18">
      <c r="A177" s="762">
        <v>30</v>
      </c>
      <c r="B177" s="558" t="s">
        <v>409</v>
      </c>
      <c r="C177" s="263">
        <v>4864960</v>
      </c>
      <c r="D177" s="101" t="s">
        <v>12</v>
      </c>
      <c r="E177" s="84" t="s">
        <v>300</v>
      </c>
      <c r="F177" s="284">
        <v>-1000</v>
      </c>
      <c r="G177" s="288">
        <v>977016</v>
      </c>
      <c r="H177" s="289">
        <v>978018</v>
      </c>
      <c r="I177" s="289">
        <f>G177-H177</f>
        <v>-1002</v>
      </c>
      <c r="J177" s="289">
        <f>$F177*I177</f>
        <v>1002000</v>
      </c>
      <c r="K177" s="822">
        <f>J177/1000000</f>
        <v>1.002</v>
      </c>
      <c r="L177" s="288">
        <v>1757</v>
      </c>
      <c r="M177" s="289">
        <v>1762</v>
      </c>
      <c r="N177" s="289">
        <f>L177-M177</f>
        <v>-5</v>
      </c>
      <c r="O177" s="289">
        <f>$F177*N177</f>
        <v>5000</v>
      </c>
      <c r="P177" s="817">
        <f>O177/1000000</f>
        <v>5.0000000000000001E-3</v>
      </c>
      <c r="Q177" s="380"/>
    </row>
    <row r="178" spans="1:17" ht="18">
      <c r="A178" s="762">
        <v>31</v>
      </c>
      <c r="B178" s="558" t="s">
        <v>410</v>
      </c>
      <c r="C178" s="263">
        <v>5129960</v>
      </c>
      <c r="D178" s="101" t="s">
        <v>12</v>
      </c>
      <c r="E178" s="84" t="s">
        <v>300</v>
      </c>
      <c r="F178" s="761">
        <v>-281.25</v>
      </c>
      <c r="G178" s="288">
        <v>999557</v>
      </c>
      <c r="H178" s="289">
        <v>999557</v>
      </c>
      <c r="I178" s="289">
        <f>G178-H178</f>
        <v>0</v>
      </c>
      <c r="J178" s="289">
        <f>$F178*I178</f>
        <v>0</v>
      </c>
      <c r="K178" s="817">
        <f>J178/1000000</f>
        <v>0</v>
      </c>
      <c r="L178" s="288">
        <v>429</v>
      </c>
      <c r="M178" s="289">
        <v>430</v>
      </c>
      <c r="N178" s="289">
        <f>L178-M178</f>
        <v>-1</v>
      </c>
      <c r="O178" s="289">
        <f>$F178*N178</f>
        <v>281.25</v>
      </c>
      <c r="P178" s="817">
        <f>O178/1000000</f>
        <v>2.8124999999999998E-4</v>
      </c>
      <c r="Q178" s="380"/>
    </row>
    <row r="179" spans="1:17" ht="18">
      <c r="A179" s="762"/>
      <c r="B179" s="302" t="s">
        <v>490</v>
      </c>
      <c r="C179" s="263"/>
      <c r="D179" s="101"/>
      <c r="E179" s="84"/>
      <c r="F179" s="404"/>
      <c r="G179" s="288"/>
      <c r="H179" s="289"/>
      <c r="I179" s="289"/>
      <c r="J179" s="289"/>
      <c r="K179" s="822"/>
      <c r="L179" s="288"/>
      <c r="M179" s="289"/>
      <c r="N179" s="289"/>
      <c r="O179" s="289"/>
      <c r="P179" s="822"/>
      <c r="Q179" s="380"/>
    </row>
    <row r="180" spans="1:17" ht="15">
      <c r="A180" s="762">
        <v>32</v>
      </c>
      <c r="B180" s="966" t="s">
        <v>491</v>
      </c>
      <c r="C180" s="740" t="s">
        <v>492</v>
      </c>
      <c r="D180" s="967" t="s">
        <v>432</v>
      </c>
      <c r="E180" s="801" t="s">
        <v>300</v>
      </c>
      <c r="F180" s="968">
        <v>-600</v>
      </c>
      <c r="G180" s="288">
        <v>0.12</v>
      </c>
      <c r="H180" s="289">
        <v>0.12</v>
      </c>
      <c r="I180" s="289">
        <f>G180-H180</f>
        <v>0</v>
      </c>
      <c r="J180" s="289">
        <f>$F180*I180</f>
        <v>0</v>
      </c>
      <c r="K180" s="817">
        <f>J180/1000000</f>
        <v>0</v>
      </c>
      <c r="L180" s="288">
        <v>47.88</v>
      </c>
      <c r="M180" s="289">
        <v>48.08</v>
      </c>
      <c r="N180" s="289">
        <f>L180-M180</f>
        <v>-0.19999999999999574</v>
      </c>
      <c r="O180" s="289">
        <f>$F180*N180</f>
        <v>119.99999999999744</v>
      </c>
      <c r="P180" s="817">
        <f>O180/1000000</f>
        <v>1.1999999999999744E-4</v>
      </c>
      <c r="Q180" s="380"/>
    </row>
    <row r="181" spans="1:17" ht="16.5">
      <c r="A181" s="274">
        <v>33</v>
      </c>
      <c r="B181" s="966" t="s">
        <v>493</v>
      </c>
      <c r="C181" s="740" t="s">
        <v>489</v>
      </c>
      <c r="D181" s="967" t="s">
        <v>432</v>
      </c>
      <c r="E181" s="801" t="s">
        <v>300</v>
      </c>
      <c r="F181" s="968">
        <v>-3000</v>
      </c>
      <c r="G181" s="288">
        <v>0.56000000000000005</v>
      </c>
      <c r="H181" s="289">
        <v>0.49</v>
      </c>
      <c r="I181" s="289">
        <f>G181-H181</f>
        <v>7.0000000000000062E-2</v>
      </c>
      <c r="J181" s="289">
        <f>$F181*I181</f>
        <v>-210.0000000000002</v>
      </c>
      <c r="K181" s="817">
        <f>J181/1000000</f>
        <v>-2.100000000000002E-4</v>
      </c>
      <c r="L181" s="288">
        <v>30.63</v>
      </c>
      <c r="M181" s="289">
        <v>27.09</v>
      </c>
      <c r="N181" s="289">
        <f>L181-M181</f>
        <v>3.5399999999999991</v>
      </c>
      <c r="O181" s="289">
        <f>$F181*N181</f>
        <v>-10619.999999999998</v>
      </c>
      <c r="P181" s="817">
        <f>O181/1000000</f>
        <v>-1.0619999999999997E-2</v>
      </c>
      <c r="Q181" s="380"/>
    </row>
    <row r="182" spans="1:17" ht="18" customHeight="1" thickBot="1">
      <c r="A182" s="769"/>
      <c r="B182" s="768"/>
      <c r="C182" s="769"/>
      <c r="D182" s="122"/>
      <c r="E182" s="481"/>
      <c r="F182" s="769"/>
      <c r="G182" s="692"/>
      <c r="H182" s="770"/>
      <c r="I182" s="734"/>
      <c r="J182" s="734"/>
      <c r="K182" s="844"/>
      <c r="L182" s="692"/>
      <c r="M182" s="770"/>
      <c r="N182" s="734"/>
      <c r="O182" s="734"/>
      <c r="P182" s="844"/>
      <c r="Q182" s="771"/>
    </row>
    <row r="183" spans="1:17" s="451" customFormat="1" ht="15" customHeight="1">
      <c r="A183" s="403"/>
      <c r="K183" s="712"/>
      <c r="P183" s="712"/>
    </row>
    <row r="185" spans="1:17" ht="20.25">
      <c r="A185" s="267" t="s">
        <v>270</v>
      </c>
      <c r="K185" s="547">
        <f>SUM(K132:K183)</f>
        <v>2.0434515939999995</v>
      </c>
      <c r="P185" s="547">
        <f>SUM(P132:P183)</f>
        <v>3.8641476999999994E-2</v>
      </c>
    </row>
    <row r="186" spans="1:17">
      <c r="A186" s="52"/>
      <c r="K186" s="825"/>
      <c r="P186" s="825"/>
    </row>
    <row r="187" spans="1:17">
      <c r="A187" s="52"/>
      <c r="K187" s="825"/>
      <c r="P187" s="825"/>
    </row>
    <row r="188" spans="1:17" ht="18">
      <c r="A188" s="52"/>
      <c r="K188" s="825"/>
      <c r="P188" s="825"/>
      <c r="Q188" s="484" t="str">
        <f>NDPL!$Q$1</f>
        <v>DECEMBER-2023</v>
      </c>
    </row>
    <row r="189" spans="1:17">
      <c r="A189" s="52"/>
      <c r="K189" s="825"/>
      <c r="P189" s="825"/>
    </row>
    <row r="190" spans="1:17">
      <c r="A190" s="52"/>
      <c r="K190" s="825"/>
      <c r="P190" s="825"/>
    </row>
    <row r="191" spans="1:17">
      <c r="A191" s="52"/>
      <c r="K191" s="825"/>
      <c r="P191" s="825"/>
    </row>
    <row r="192" spans="1:17" ht="13.5" thickBot="1">
      <c r="A192" s="2"/>
      <c r="B192" s="7"/>
      <c r="C192" s="7"/>
      <c r="D192" s="48"/>
      <c r="E192" s="48"/>
      <c r="F192" s="20"/>
      <c r="G192" s="20"/>
      <c r="H192" s="20"/>
      <c r="I192" s="20"/>
      <c r="J192" s="20"/>
      <c r="K192" s="49"/>
    </row>
    <row r="193" spans="1:17" ht="27.75">
      <c r="A193" s="346" t="s">
        <v>175</v>
      </c>
      <c r="B193" s="119"/>
      <c r="C193" s="115"/>
      <c r="D193" s="115"/>
      <c r="E193" s="115"/>
      <c r="F193" s="160"/>
      <c r="G193" s="160"/>
      <c r="H193" s="160"/>
      <c r="I193" s="160"/>
      <c r="J193" s="160"/>
      <c r="K193" s="161"/>
      <c r="L193" s="451"/>
      <c r="M193" s="451"/>
      <c r="N193" s="451"/>
      <c r="O193" s="451"/>
      <c r="P193" s="712"/>
      <c r="Q193" s="452"/>
    </row>
    <row r="194" spans="1:17" ht="24.75" customHeight="1">
      <c r="A194" s="345" t="s">
        <v>272</v>
      </c>
      <c r="B194" s="50"/>
      <c r="C194" s="50"/>
      <c r="D194" s="50"/>
      <c r="E194" s="50"/>
      <c r="F194" s="50"/>
      <c r="G194" s="50"/>
      <c r="H194" s="50"/>
      <c r="I194" s="50"/>
      <c r="J194" s="50"/>
      <c r="K194" s="344">
        <f>K126</f>
        <v>-30.321201612000007</v>
      </c>
      <c r="L194" s="253"/>
      <c r="M194" s="253"/>
      <c r="N194" s="253"/>
      <c r="O194" s="253"/>
      <c r="P194" s="344">
        <f>P126</f>
        <v>-6.9321652599999997</v>
      </c>
      <c r="Q194" s="453"/>
    </row>
    <row r="195" spans="1:17" ht="24.75" customHeight="1">
      <c r="A195" s="345" t="s">
        <v>271</v>
      </c>
      <c r="B195" s="50"/>
      <c r="C195" s="50"/>
      <c r="D195" s="50"/>
      <c r="E195" s="50"/>
      <c r="F195" s="50"/>
      <c r="G195" s="50"/>
      <c r="H195" s="50"/>
      <c r="I195" s="50"/>
      <c r="J195" s="50"/>
      <c r="K195" s="344">
        <f>K185</f>
        <v>2.0434515939999995</v>
      </c>
      <c r="L195" s="253"/>
      <c r="M195" s="253"/>
      <c r="N195" s="253"/>
      <c r="O195" s="253"/>
      <c r="P195" s="344">
        <f>P185</f>
        <v>3.8641476999999994E-2</v>
      </c>
      <c r="Q195" s="453"/>
    </row>
    <row r="196" spans="1:17" ht="24.75" customHeight="1">
      <c r="A196" s="345" t="s">
        <v>273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344">
        <f>'ROHTAK ROAD'!K41</f>
        <v>-0.44177911899999994</v>
      </c>
      <c r="L196" s="253"/>
      <c r="M196" s="253"/>
      <c r="N196" s="253"/>
      <c r="O196" s="253"/>
      <c r="P196" s="344">
        <f>'ROHTAK ROAD'!P41</f>
        <v>-0.12642916300000001</v>
      </c>
      <c r="Q196" s="453"/>
    </row>
    <row r="197" spans="1:17" ht="24.75" customHeight="1">
      <c r="A197" s="345" t="s">
        <v>274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344">
        <f>-MES!K36</f>
        <v>-1E-3</v>
      </c>
      <c r="L197" s="253"/>
      <c r="M197" s="253"/>
      <c r="N197" s="253"/>
      <c r="O197" s="253"/>
      <c r="P197" s="344">
        <f>-MES!P36</f>
        <v>-9.9324999999999997E-2</v>
      </c>
      <c r="Q197" s="453"/>
    </row>
    <row r="198" spans="1:17" ht="29.25" customHeight="1" thickBot="1">
      <c r="A198" s="347" t="s">
        <v>176</v>
      </c>
      <c r="B198" s="162"/>
      <c r="C198" s="163"/>
      <c r="D198" s="163"/>
      <c r="E198" s="163"/>
      <c r="F198" s="163"/>
      <c r="G198" s="163"/>
      <c r="H198" s="163"/>
      <c r="I198" s="163"/>
      <c r="J198" s="163"/>
      <c r="K198" s="348">
        <f>SUM(K194:K197)</f>
        <v>-28.720529137000007</v>
      </c>
      <c r="L198" s="489"/>
      <c r="M198" s="489"/>
      <c r="N198" s="489"/>
      <c r="O198" s="489"/>
      <c r="P198" s="348">
        <f>SUM(P194:P197)</f>
        <v>-7.1192779460000004</v>
      </c>
      <c r="Q198" s="455"/>
    </row>
    <row r="203" spans="1:17" ht="13.5" thickBot="1"/>
    <row r="204" spans="1:17">
      <c r="A204" s="456"/>
      <c r="B204" s="457"/>
      <c r="C204" s="457"/>
      <c r="D204" s="457"/>
      <c r="E204" s="457"/>
      <c r="F204" s="457"/>
      <c r="G204" s="457"/>
      <c r="H204" s="451"/>
      <c r="I204" s="451"/>
      <c r="J204" s="451"/>
      <c r="K204" s="712"/>
      <c r="L204" s="451"/>
      <c r="M204" s="451"/>
      <c r="N204" s="451"/>
      <c r="O204" s="451"/>
      <c r="P204" s="712"/>
      <c r="Q204" s="452"/>
    </row>
    <row r="205" spans="1:17" ht="26.25">
      <c r="A205" s="490" t="s">
        <v>282</v>
      </c>
      <c r="B205" s="459"/>
      <c r="C205" s="459"/>
      <c r="D205" s="459"/>
      <c r="E205" s="459"/>
      <c r="F205" s="459"/>
      <c r="G205" s="459"/>
      <c r="H205" s="403"/>
      <c r="I205" s="403"/>
      <c r="J205" s="403"/>
      <c r="K205" s="826"/>
      <c r="L205" s="403"/>
      <c r="M205" s="403"/>
      <c r="N205" s="403"/>
      <c r="O205" s="403"/>
      <c r="P205" s="826"/>
      <c r="Q205" s="453"/>
    </row>
    <row r="206" spans="1:17">
      <c r="A206" s="460"/>
      <c r="B206" s="459"/>
      <c r="C206" s="459"/>
      <c r="D206" s="459"/>
      <c r="E206" s="459"/>
      <c r="F206" s="459"/>
      <c r="G206" s="459"/>
      <c r="H206" s="403"/>
      <c r="I206" s="403"/>
      <c r="J206" s="403"/>
      <c r="K206" s="826"/>
      <c r="L206" s="403"/>
      <c r="M206" s="403"/>
      <c r="N206" s="403"/>
      <c r="O206" s="403"/>
      <c r="P206" s="826"/>
      <c r="Q206" s="453"/>
    </row>
    <row r="207" spans="1:17" ht="15.75">
      <c r="A207" s="461"/>
      <c r="B207" s="462"/>
      <c r="C207" s="462"/>
      <c r="D207" s="462"/>
      <c r="E207" s="462"/>
      <c r="F207" s="462"/>
      <c r="G207" s="462"/>
      <c r="H207" s="403"/>
      <c r="I207" s="403"/>
      <c r="J207" s="403"/>
      <c r="K207" s="845" t="s">
        <v>294</v>
      </c>
      <c r="L207" s="403"/>
      <c r="M207" s="403"/>
      <c r="N207" s="403"/>
      <c r="O207" s="403"/>
      <c r="P207" s="845" t="s">
        <v>295</v>
      </c>
      <c r="Q207" s="453"/>
    </row>
    <row r="208" spans="1:17">
      <c r="A208" s="463"/>
      <c r="B208" s="84"/>
      <c r="C208" s="84"/>
      <c r="D208" s="84"/>
      <c r="E208" s="84"/>
      <c r="F208" s="84"/>
      <c r="G208" s="84"/>
      <c r="H208" s="403"/>
      <c r="I208" s="403"/>
      <c r="J208" s="403"/>
      <c r="K208" s="826"/>
      <c r="L208" s="403"/>
      <c r="M208" s="403"/>
      <c r="N208" s="403"/>
      <c r="O208" s="403"/>
      <c r="P208" s="826"/>
      <c r="Q208" s="453"/>
    </row>
    <row r="209" spans="1:17">
      <c r="A209" s="463"/>
      <c r="B209" s="84"/>
      <c r="C209" s="84"/>
      <c r="D209" s="84"/>
      <c r="E209" s="84"/>
      <c r="F209" s="84"/>
      <c r="G209" s="84"/>
      <c r="H209" s="403"/>
      <c r="I209" s="403"/>
      <c r="J209" s="403"/>
      <c r="K209" s="826"/>
      <c r="L209" s="403"/>
      <c r="M209" s="403"/>
      <c r="N209" s="403"/>
      <c r="O209" s="403"/>
      <c r="P209" s="826"/>
      <c r="Q209" s="453"/>
    </row>
    <row r="210" spans="1:17" ht="23.25">
      <c r="A210" s="491" t="s">
        <v>285</v>
      </c>
      <c r="B210" s="465"/>
      <c r="C210" s="465"/>
      <c r="D210" s="466"/>
      <c r="E210" s="466"/>
      <c r="F210" s="467"/>
      <c r="G210" s="466"/>
      <c r="H210" s="403"/>
      <c r="I210" s="403"/>
      <c r="J210" s="403"/>
      <c r="K210" s="492">
        <f>K198</f>
        <v>-28.720529137000007</v>
      </c>
      <c r="L210" s="493" t="s">
        <v>283</v>
      </c>
      <c r="M210" s="494"/>
      <c r="N210" s="494"/>
      <c r="O210" s="494"/>
      <c r="P210" s="492">
        <f>P198</f>
        <v>-7.1192779460000004</v>
      </c>
      <c r="Q210" s="495" t="s">
        <v>283</v>
      </c>
    </row>
    <row r="211" spans="1:17" ht="23.25">
      <c r="A211" s="470"/>
      <c r="B211" s="471"/>
      <c r="C211" s="471"/>
      <c r="D211" s="459"/>
      <c r="E211" s="459"/>
      <c r="F211" s="472"/>
      <c r="G211" s="459"/>
      <c r="H211" s="403"/>
      <c r="I211" s="403"/>
      <c r="J211" s="403"/>
      <c r="K211" s="492"/>
      <c r="L211" s="496"/>
      <c r="M211" s="494"/>
      <c r="N211" s="494"/>
      <c r="O211" s="494"/>
      <c r="P211" s="492"/>
      <c r="Q211" s="497"/>
    </row>
    <row r="212" spans="1:17" ht="23.25">
      <c r="A212" s="498" t="s">
        <v>284</v>
      </c>
      <c r="B212" s="40"/>
      <c r="C212" s="40"/>
      <c r="D212" s="459"/>
      <c r="E212" s="459"/>
      <c r="F212" s="475"/>
      <c r="G212" s="466"/>
      <c r="H212" s="403"/>
      <c r="I212" s="403"/>
      <c r="J212" s="403"/>
      <c r="K212" s="492">
        <f>'STEPPED UP GENCO'!K72</f>
        <v>10.8248691133</v>
      </c>
      <c r="L212" s="493" t="s">
        <v>283</v>
      </c>
      <c r="M212" s="494"/>
      <c r="N212" s="494"/>
      <c r="O212" s="494"/>
      <c r="P212" s="492">
        <f>'STEPPED UP GENCO'!P72</f>
        <v>9.9631219999999993E-2</v>
      </c>
      <c r="Q212" s="495" t="s">
        <v>283</v>
      </c>
    </row>
    <row r="213" spans="1:17" ht="15">
      <c r="A213" s="476"/>
      <c r="B213" s="403"/>
      <c r="C213" s="403"/>
      <c r="D213" s="403"/>
      <c r="E213" s="403"/>
      <c r="F213" s="403"/>
      <c r="G213" s="403"/>
      <c r="H213" s="403"/>
      <c r="I213" s="403"/>
      <c r="J213" s="403"/>
      <c r="K213" s="826"/>
      <c r="L213" s="238"/>
      <c r="M213" s="403"/>
      <c r="N213" s="403"/>
      <c r="O213" s="403"/>
      <c r="P213" s="826"/>
      <c r="Q213" s="499"/>
    </row>
    <row r="214" spans="1:17" ht="15">
      <c r="A214" s="476"/>
      <c r="B214" s="403"/>
      <c r="C214" s="403"/>
      <c r="D214" s="403"/>
      <c r="E214" s="403"/>
      <c r="F214" s="403"/>
      <c r="G214" s="403"/>
      <c r="H214" s="403"/>
      <c r="I214" s="403"/>
      <c r="J214" s="403"/>
      <c r="K214" s="826"/>
      <c r="L214" s="238"/>
      <c r="M214" s="403"/>
      <c r="N214" s="403"/>
      <c r="O214" s="403"/>
      <c r="P214" s="826"/>
      <c r="Q214" s="499"/>
    </row>
    <row r="215" spans="1:17" ht="15">
      <c r="A215" s="476"/>
      <c r="B215" s="403"/>
      <c r="C215" s="403"/>
      <c r="D215" s="403"/>
      <c r="E215" s="403"/>
      <c r="F215" s="403"/>
      <c r="G215" s="403"/>
      <c r="H215" s="403"/>
      <c r="I215" s="403"/>
      <c r="J215" s="403"/>
      <c r="K215" s="826"/>
      <c r="L215" s="238"/>
      <c r="M215" s="403"/>
      <c r="N215" s="403"/>
      <c r="O215" s="403"/>
      <c r="P215" s="826"/>
      <c r="Q215" s="499"/>
    </row>
    <row r="216" spans="1:17" ht="24" thickBot="1">
      <c r="A216" s="477"/>
      <c r="B216" s="454"/>
      <c r="C216" s="454"/>
      <c r="D216" s="454"/>
      <c r="E216" s="454"/>
      <c r="F216" s="454"/>
      <c r="G216" s="454"/>
      <c r="H216" s="478"/>
      <c r="I216" s="478"/>
      <c r="J216" s="479" t="s">
        <v>286</v>
      </c>
      <c r="K216" s="773">
        <f>SUM(K210:K215)</f>
        <v>-17.895660023700007</v>
      </c>
      <c r="L216" s="479" t="s">
        <v>283</v>
      </c>
      <c r="M216" s="489"/>
      <c r="N216" s="489"/>
      <c r="O216" s="489"/>
      <c r="P216" s="773">
        <f>SUM(P210:P215)</f>
        <v>-7.0196467260000004</v>
      </c>
      <c r="Q216" s="774" t="s">
        <v>283</v>
      </c>
    </row>
    <row r="217" spans="1:17">
      <c r="A217" s="451"/>
      <c r="B217" s="451"/>
      <c r="C217" s="451"/>
      <c r="D217" s="451"/>
      <c r="E217" s="451"/>
      <c r="F217" s="451"/>
      <c r="G217" s="451"/>
      <c r="H217" s="451"/>
      <c r="I217" s="451"/>
      <c r="J217" s="451"/>
      <c r="K217" s="712"/>
      <c r="L217" s="451"/>
      <c r="M217" s="451"/>
      <c r="N217" s="451"/>
      <c r="O217" s="451"/>
      <c r="P217" s="712"/>
      <c r="Q217" s="451"/>
    </row>
  </sheetData>
  <phoneticPr fontId="5" type="noConversion"/>
  <printOptions horizontalCentered="1"/>
  <pageMargins left="0.25" right="0.25" top="0.35" bottom="0.43" header="0.5" footer="0.5"/>
  <pageSetup paperSize="9" scale="50" orientation="landscape" r:id="rId1"/>
  <headerFooter alignWithMargins="0"/>
  <rowBreaks count="3" manualBreakCount="3">
    <brk id="56" max="16383" man="1"/>
    <brk id="127" max="16" man="1"/>
    <brk id="185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184"/>
  <sheetViews>
    <sheetView view="pageBreakPreview" zoomScale="85" zoomScaleNormal="85" zoomScaleSheetLayoutView="85" workbookViewId="0">
      <selection activeCell="C192" sqref="C192"/>
    </sheetView>
  </sheetViews>
  <sheetFormatPr defaultRowHeight="12.75"/>
  <cols>
    <col min="1" max="1" width="4.28515625" customWidth="1"/>
    <col min="2" max="2" width="23.5703125" customWidth="1"/>
    <col min="3" max="3" width="12.28515625" customWidth="1"/>
    <col min="4" max="4" width="8.5703125" customWidth="1"/>
    <col min="5" max="5" width="12.28515625" customWidth="1"/>
    <col min="6" max="6" width="10.42578125" customWidth="1"/>
    <col min="7" max="7" width="13.28515625" customWidth="1"/>
    <col min="8" max="8" width="13.85546875" customWidth="1"/>
    <col min="9" max="9" width="10" bestFit="1" customWidth="1"/>
    <col min="10" max="10" width="13.140625" customWidth="1"/>
    <col min="11" max="11" width="13.42578125" style="112" customWidth="1"/>
    <col min="12" max="12" width="13.85546875" customWidth="1"/>
    <col min="13" max="13" width="14" customWidth="1"/>
    <col min="14" max="14" width="11.85546875" customWidth="1"/>
    <col min="15" max="15" width="14.7109375" customWidth="1"/>
    <col min="16" max="16" width="12.85546875" style="112" customWidth="1"/>
    <col min="17" max="17" width="18.42578125" customWidth="1"/>
  </cols>
  <sheetData>
    <row r="1" spans="1:18" s="624" customFormat="1" ht="11.25" customHeight="1">
      <c r="A1" s="15" t="s">
        <v>210</v>
      </c>
      <c r="K1" s="854"/>
      <c r="P1" s="854"/>
    </row>
    <row r="2" spans="1:18" s="624" customFormat="1" ht="11.25" customHeight="1">
      <c r="A2" s="2" t="s">
        <v>211</v>
      </c>
      <c r="K2" s="855"/>
      <c r="P2" s="854"/>
      <c r="Q2" s="626" t="str">
        <f>NDPL!$Q$1</f>
        <v>DECEMBER-2023</v>
      </c>
      <c r="R2" s="626"/>
    </row>
    <row r="3" spans="1:18" s="624" customFormat="1" ht="11.25" customHeight="1">
      <c r="A3" s="82" t="s">
        <v>77</v>
      </c>
      <c r="K3" s="854"/>
      <c r="P3" s="854"/>
    </row>
    <row r="4" spans="1:18" s="624" customFormat="1" ht="11.25" customHeight="1" thickBot="1">
      <c r="A4" s="82" t="s">
        <v>219</v>
      </c>
      <c r="G4" s="106"/>
      <c r="H4" s="106"/>
      <c r="I4" s="625" t="s">
        <v>7</v>
      </c>
      <c r="J4" s="106"/>
      <c r="K4" s="856"/>
      <c r="L4" s="106"/>
      <c r="M4" s="106"/>
      <c r="N4" s="625" t="s">
        <v>348</v>
      </c>
      <c r="O4" s="106"/>
      <c r="P4" s="856"/>
    </row>
    <row r="5" spans="1:18" ht="55.5" customHeight="1" thickTop="1" thickBot="1">
      <c r="A5" s="31" t="s">
        <v>8</v>
      </c>
      <c r="B5" s="28" t="s">
        <v>9</v>
      </c>
      <c r="C5" s="29" t="s">
        <v>1</v>
      </c>
      <c r="D5" s="29" t="s">
        <v>2</v>
      </c>
      <c r="E5" s="29" t="s">
        <v>3</v>
      </c>
      <c r="F5" s="29" t="s">
        <v>10</v>
      </c>
      <c r="G5" s="31" t="str">
        <f>NDPL!G5</f>
        <v>FINAL READING 31/12/2023</v>
      </c>
      <c r="H5" s="29" t="str">
        <f>NDPL!H5</f>
        <v>INTIAL READING 01/12/2023</v>
      </c>
      <c r="I5" s="29" t="s">
        <v>4</v>
      </c>
      <c r="J5" s="29" t="s">
        <v>5</v>
      </c>
      <c r="K5" s="857" t="s">
        <v>6</v>
      </c>
      <c r="L5" s="31" t="str">
        <f>NDPL!G5</f>
        <v>FINAL READING 31/12/2023</v>
      </c>
      <c r="M5" s="29" t="str">
        <f>NDPL!H5</f>
        <v>INTIAL READING 01/12/2023</v>
      </c>
      <c r="N5" s="29" t="s">
        <v>4</v>
      </c>
      <c r="O5" s="29" t="s">
        <v>5</v>
      </c>
      <c r="P5" s="857" t="s">
        <v>6</v>
      </c>
      <c r="Q5" s="150" t="s">
        <v>266</v>
      </c>
    </row>
    <row r="6" spans="1:18" ht="0.75" customHeight="1" thickTop="1" thickBot="1">
      <c r="A6" s="5"/>
      <c r="B6" s="13"/>
      <c r="C6" s="4"/>
      <c r="D6" s="4"/>
      <c r="E6" s="4"/>
      <c r="F6" s="4"/>
      <c r="G6" s="4"/>
      <c r="H6" s="4"/>
      <c r="I6" s="4"/>
      <c r="J6" s="4"/>
      <c r="K6" s="858"/>
      <c r="L6" s="18"/>
      <c r="M6" s="4"/>
      <c r="N6" s="4"/>
      <c r="O6" s="4"/>
      <c r="P6" s="858"/>
    </row>
    <row r="7" spans="1:18" ht="15.95" customHeight="1" thickTop="1">
      <c r="A7" s="303"/>
      <c r="B7" s="304" t="s">
        <v>130</v>
      </c>
      <c r="C7" s="296"/>
      <c r="D7" s="32"/>
      <c r="E7" s="32"/>
      <c r="F7" s="33"/>
      <c r="G7" s="25"/>
      <c r="H7" s="23"/>
      <c r="I7" s="23"/>
      <c r="J7" s="23"/>
      <c r="K7" s="859"/>
      <c r="L7" s="22"/>
      <c r="M7" s="23"/>
      <c r="N7" s="23"/>
      <c r="O7" s="23"/>
      <c r="P7" s="859"/>
      <c r="Q7" s="124"/>
    </row>
    <row r="8" spans="1:18" s="376" customFormat="1" ht="15.95" customHeight="1">
      <c r="A8" s="305">
        <v>1</v>
      </c>
      <c r="B8" s="306" t="s">
        <v>78</v>
      </c>
      <c r="C8" s="309">
        <v>4865110</v>
      </c>
      <c r="D8" s="36" t="s">
        <v>12</v>
      </c>
      <c r="E8" s="37" t="s">
        <v>300</v>
      </c>
      <c r="F8" s="314">
        <v>267</v>
      </c>
      <c r="G8" s="288">
        <v>36459</v>
      </c>
      <c r="H8" s="289">
        <v>36461</v>
      </c>
      <c r="I8" s="237">
        <f t="shared" ref="I8:I13" si="0">G8-H8</f>
        <v>-2</v>
      </c>
      <c r="J8" s="237">
        <f t="shared" ref="J8:J13" si="1">$F8*I8</f>
        <v>-534</v>
      </c>
      <c r="K8" s="853">
        <f t="shared" ref="K8:K13" si="2">J8/1000000</f>
        <v>-5.3399999999999997E-4</v>
      </c>
      <c r="L8" s="288">
        <v>977604</v>
      </c>
      <c r="M8" s="289">
        <v>978090</v>
      </c>
      <c r="N8" s="237">
        <f t="shared" ref="N8:N13" si="3">L8-M8</f>
        <v>-486</v>
      </c>
      <c r="O8" s="237">
        <f t="shared" ref="O8:O13" si="4">$F8*N8</f>
        <v>-129762</v>
      </c>
      <c r="P8" s="853">
        <f t="shared" ref="P8:P13" si="5">O8/1000000</f>
        <v>-0.12976199999999999</v>
      </c>
      <c r="Q8" s="388"/>
    </row>
    <row r="9" spans="1:18" s="376" customFormat="1" ht="15.95" customHeight="1">
      <c r="A9" s="305">
        <v>2</v>
      </c>
      <c r="B9" s="306" t="s">
        <v>79</v>
      </c>
      <c r="C9" s="309">
        <v>4865180</v>
      </c>
      <c r="D9" s="36" t="s">
        <v>12</v>
      </c>
      <c r="E9" s="37" t="s">
        <v>300</v>
      </c>
      <c r="F9" s="314">
        <v>4000</v>
      </c>
      <c r="G9" s="288">
        <v>0</v>
      </c>
      <c r="H9" s="289">
        <v>0</v>
      </c>
      <c r="I9" s="237">
        <f>G9-H9</f>
        <v>0</v>
      </c>
      <c r="J9" s="237">
        <f>$F9*I9</f>
        <v>0</v>
      </c>
      <c r="K9" s="853">
        <f>J9/1000000</f>
        <v>0</v>
      </c>
      <c r="L9" s="288">
        <v>998952</v>
      </c>
      <c r="M9" s="289">
        <v>999020</v>
      </c>
      <c r="N9" s="237">
        <f>L9-M9</f>
        <v>-68</v>
      </c>
      <c r="O9" s="237">
        <f>$F9*N9</f>
        <v>-272000</v>
      </c>
      <c r="P9" s="853">
        <f>O9/1000000</f>
        <v>-0.27200000000000002</v>
      </c>
      <c r="Q9" s="388"/>
    </row>
    <row r="10" spans="1:18" s="376" customFormat="1" ht="15.95" customHeight="1">
      <c r="A10" s="305">
        <v>3</v>
      </c>
      <c r="B10" s="306" t="s">
        <v>80</v>
      </c>
      <c r="C10" s="309">
        <v>4865108</v>
      </c>
      <c r="D10" s="36" t="s">
        <v>12</v>
      </c>
      <c r="E10" s="37" t="s">
        <v>300</v>
      </c>
      <c r="F10" s="314">
        <v>133.33000000000001</v>
      </c>
      <c r="G10" s="288">
        <v>24928</v>
      </c>
      <c r="H10" s="289">
        <v>24928</v>
      </c>
      <c r="I10" s="237">
        <f t="shared" si="0"/>
        <v>0</v>
      </c>
      <c r="J10" s="237">
        <f t="shared" si="1"/>
        <v>0</v>
      </c>
      <c r="K10" s="853">
        <f t="shared" si="2"/>
        <v>0</v>
      </c>
      <c r="L10" s="288">
        <v>33698</v>
      </c>
      <c r="M10" s="289">
        <v>33709</v>
      </c>
      <c r="N10" s="237">
        <f t="shared" si="3"/>
        <v>-11</v>
      </c>
      <c r="O10" s="237">
        <f t="shared" si="4"/>
        <v>-1466.63</v>
      </c>
      <c r="P10" s="853">
        <f t="shared" si="5"/>
        <v>-1.46663E-3</v>
      </c>
      <c r="Q10" s="380"/>
    </row>
    <row r="11" spans="1:18" s="376" customFormat="1" ht="15.95" customHeight="1">
      <c r="A11" s="305">
        <v>4</v>
      </c>
      <c r="B11" s="306" t="s">
        <v>81</v>
      </c>
      <c r="C11" s="309">
        <v>4864834</v>
      </c>
      <c r="D11" s="36" t="s">
        <v>12</v>
      </c>
      <c r="E11" s="37" t="s">
        <v>300</v>
      </c>
      <c r="F11" s="622">
        <v>1000</v>
      </c>
      <c r="G11" s="288">
        <v>999583</v>
      </c>
      <c r="H11" s="289">
        <v>999585</v>
      </c>
      <c r="I11" s="237">
        <f>G11-H11</f>
        <v>-2</v>
      </c>
      <c r="J11" s="237">
        <f t="shared" si="1"/>
        <v>-2000</v>
      </c>
      <c r="K11" s="853">
        <f t="shared" si="2"/>
        <v>-2E-3</v>
      </c>
      <c r="L11" s="288">
        <v>998400</v>
      </c>
      <c r="M11" s="289">
        <v>998565</v>
      </c>
      <c r="N11" s="237">
        <f>L11-M11</f>
        <v>-165</v>
      </c>
      <c r="O11" s="237">
        <f t="shared" si="4"/>
        <v>-165000</v>
      </c>
      <c r="P11" s="853">
        <f t="shared" si="5"/>
        <v>-0.16500000000000001</v>
      </c>
      <c r="Q11" s="380"/>
    </row>
    <row r="12" spans="1:18" s="376" customFormat="1" ht="15">
      <c r="A12" s="305">
        <v>5</v>
      </c>
      <c r="B12" s="306" t="s">
        <v>82</v>
      </c>
      <c r="C12" s="309">
        <v>4865126</v>
      </c>
      <c r="D12" s="36" t="s">
        <v>12</v>
      </c>
      <c r="E12" s="37" t="s">
        <v>300</v>
      </c>
      <c r="F12" s="622">
        <v>1600</v>
      </c>
      <c r="G12" s="288">
        <v>88</v>
      </c>
      <c r="H12" s="289">
        <v>88</v>
      </c>
      <c r="I12" s="237">
        <f>G12-H12</f>
        <v>0</v>
      </c>
      <c r="J12" s="237">
        <f t="shared" si="1"/>
        <v>0</v>
      </c>
      <c r="K12" s="853">
        <f t="shared" si="2"/>
        <v>0</v>
      </c>
      <c r="L12" s="288">
        <v>999157</v>
      </c>
      <c r="M12" s="289">
        <v>999212</v>
      </c>
      <c r="N12" s="237">
        <f>L12-M12</f>
        <v>-55</v>
      </c>
      <c r="O12" s="237">
        <f t="shared" si="4"/>
        <v>-88000</v>
      </c>
      <c r="P12" s="853">
        <f t="shared" si="5"/>
        <v>-8.7999999999999995E-2</v>
      </c>
      <c r="Q12" s="730"/>
    </row>
    <row r="13" spans="1:18" s="376" customFormat="1" ht="15.95" customHeight="1">
      <c r="A13" s="305">
        <v>6</v>
      </c>
      <c r="B13" s="306" t="s">
        <v>83</v>
      </c>
      <c r="C13" s="309">
        <v>4865104</v>
      </c>
      <c r="D13" s="36" t="s">
        <v>12</v>
      </c>
      <c r="E13" s="37" t="s">
        <v>300</v>
      </c>
      <c r="F13" s="622">
        <v>1333.33</v>
      </c>
      <c r="G13" s="288">
        <v>18403</v>
      </c>
      <c r="H13" s="289">
        <v>18403</v>
      </c>
      <c r="I13" s="237">
        <f t="shared" si="0"/>
        <v>0</v>
      </c>
      <c r="J13" s="237">
        <f t="shared" si="1"/>
        <v>0</v>
      </c>
      <c r="K13" s="853">
        <f t="shared" si="2"/>
        <v>0</v>
      </c>
      <c r="L13" s="288">
        <v>3217</v>
      </c>
      <c r="M13" s="289">
        <v>3251</v>
      </c>
      <c r="N13" s="237">
        <f t="shared" si="3"/>
        <v>-34</v>
      </c>
      <c r="O13" s="237">
        <f t="shared" si="4"/>
        <v>-45333.22</v>
      </c>
      <c r="P13" s="853">
        <f t="shared" si="5"/>
        <v>-4.533322E-2</v>
      </c>
      <c r="Q13" s="380"/>
    </row>
    <row r="14" spans="1:18" s="376" customFormat="1" ht="15.95" customHeight="1">
      <c r="A14" s="305">
        <v>7</v>
      </c>
      <c r="B14" s="306" t="s">
        <v>84</v>
      </c>
      <c r="C14" s="309">
        <v>4864795</v>
      </c>
      <c r="D14" s="36" t="s">
        <v>12</v>
      </c>
      <c r="E14" s="37" t="s">
        <v>300</v>
      </c>
      <c r="F14" s="622">
        <v>200</v>
      </c>
      <c r="G14" s="288">
        <v>999513</v>
      </c>
      <c r="H14" s="289">
        <v>999518</v>
      </c>
      <c r="I14" s="237">
        <f>G14-H14</f>
        <v>-5</v>
      </c>
      <c r="J14" s="237">
        <f>$F14*I14</f>
        <v>-1000</v>
      </c>
      <c r="K14" s="853">
        <f>J14/1000000</f>
        <v>-1E-3</v>
      </c>
      <c r="L14" s="288">
        <v>987444</v>
      </c>
      <c r="M14" s="289">
        <v>989518</v>
      </c>
      <c r="N14" s="237">
        <f>L14-M14</f>
        <v>-2074</v>
      </c>
      <c r="O14" s="237">
        <f>$F14*N14</f>
        <v>-414800</v>
      </c>
      <c r="P14" s="853">
        <f>O14/1000000</f>
        <v>-0.4148</v>
      </c>
      <c r="Q14" s="388"/>
    </row>
    <row r="15" spans="1:18" s="376" customFormat="1" ht="15.95" customHeight="1">
      <c r="A15" s="305"/>
      <c r="B15" s="306"/>
      <c r="C15" s="403"/>
      <c r="D15" s="403"/>
      <c r="E15" s="403"/>
      <c r="F15" s="542"/>
      <c r="G15" s="288"/>
      <c r="H15" s="403"/>
      <c r="I15" s="403"/>
      <c r="J15" s="403"/>
      <c r="K15" s="826"/>
      <c r="L15" s="288"/>
      <c r="M15" s="403"/>
      <c r="N15" s="403"/>
      <c r="O15" s="403"/>
      <c r="P15" s="826"/>
      <c r="Q15" s="775"/>
    </row>
    <row r="16" spans="1:18" s="376" customFormat="1" ht="15" customHeight="1">
      <c r="A16" s="305"/>
      <c r="B16" s="308" t="s">
        <v>11</v>
      </c>
      <c r="C16" s="309"/>
      <c r="D16" s="36"/>
      <c r="E16" s="36"/>
      <c r="F16" s="314"/>
      <c r="G16" s="288"/>
      <c r="H16" s="289"/>
      <c r="I16" s="237"/>
      <c r="J16" s="237"/>
      <c r="K16" s="853"/>
      <c r="L16" s="288"/>
      <c r="M16" s="289"/>
      <c r="N16" s="237"/>
      <c r="O16" s="237"/>
      <c r="P16" s="853"/>
      <c r="Q16" s="380"/>
    </row>
    <row r="17" spans="1:17" s="376" customFormat="1" ht="15.75" customHeight="1">
      <c r="A17" s="305">
        <v>8</v>
      </c>
      <c r="B17" s="306" t="s">
        <v>321</v>
      </c>
      <c r="C17" s="309">
        <v>4864868</v>
      </c>
      <c r="D17" s="36" t="s">
        <v>12</v>
      </c>
      <c r="E17" s="37" t="s">
        <v>300</v>
      </c>
      <c r="F17" s="314">
        <v>1000</v>
      </c>
      <c r="G17" s="288">
        <v>995832</v>
      </c>
      <c r="H17" s="289">
        <v>995860</v>
      </c>
      <c r="I17" s="237">
        <f>G17-H17</f>
        <v>-28</v>
      </c>
      <c r="J17" s="237">
        <f>$F17*I17</f>
        <v>-28000</v>
      </c>
      <c r="K17" s="853">
        <f>J17/1000000</f>
        <v>-2.8000000000000001E-2</v>
      </c>
      <c r="L17" s="288">
        <v>998869</v>
      </c>
      <c r="M17" s="289">
        <v>998869</v>
      </c>
      <c r="N17" s="237">
        <f>L17-M17</f>
        <v>0</v>
      </c>
      <c r="O17" s="237">
        <f>$F17*N17</f>
        <v>0</v>
      </c>
      <c r="P17" s="853">
        <f>O17/1000000</f>
        <v>0</v>
      </c>
      <c r="Q17" s="388" t="s">
        <v>531</v>
      </c>
    </row>
    <row r="18" spans="1:17" s="376" customFormat="1" ht="15.75" customHeight="1">
      <c r="A18" s="305"/>
      <c r="B18" s="306"/>
      <c r="C18" s="309">
        <v>4865103</v>
      </c>
      <c r="D18" s="36" t="s">
        <v>12</v>
      </c>
      <c r="E18" s="37" t="s">
        <v>300</v>
      </c>
      <c r="F18" s="314">
        <v>1333.33</v>
      </c>
      <c r="G18" s="288">
        <v>999999</v>
      </c>
      <c r="H18" s="289">
        <v>1000000</v>
      </c>
      <c r="I18" s="237">
        <f>G18-H18</f>
        <v>-1</v>
      </c>
      <c r="J18" s="237">
        <f>$F18*I18</f>
        <v>-1333.33</v>
      </c>
      <c r="K18" s="853">
        <f>J18/1000000</f>
        <v>-1.33333E-3</v>
      </c>
      <c r="L18" s="288">
        <v>0</v>
      </c>
      <c r="M18" s="289">
        <v>0</v>
      </c>
      <c r="N18" s="237">
        <f>L18-M18</f>
        <v>0</v>
      </c>
      <c r="O18" s="237">
        <f>$F18*N18</f>
        <v>0</v>
      </c>
      <c r="P18" s="853">
        <f>O18/1000000</f>
        <v>0</v>
      </c>
      <c r="Q18" s="590" t="s">
        <v>526</v>
      </c>
    </row>
    <row r="19" spans="1:17" s="376" customFormat="1" ht="15.95" customHeight="1">
      <c r="A19" s="305">
        <v>9</v>
      </c>
      <c r="B19" s="306" t="s">
        <v>85</v>
      </c>
      <c r="C19" s="309">
        <v>4864897</v>
      </c>
      <c r="D19" s="36" t="s">
        <v>12</v>
      </c>
      <c r="E19" s="37" t="s">
        <v>300</v>
      </c>
      <c r="F19" s="314">
        <v>500</v>
      </c>
      <c r="G19" s="288">
        <v>982433</v>
      </c>
      <c r="H19" s="289">
        <v>982550</v>
      </c>
      <c r="I19" s="237">
        <f t="shared" ref="I19:I28" si="6">G19-H19</f>
        <v>-117</v>
      </c>
      <c r="J19" s="237">
        <f t="shared" ref="J19:J28" si="7">$F19*I19</f>
        <v>-58500</v>
      </c>
      <c r="K19" s="853">
        <f t="shared" ref="K19:K28" si="8">J19/1000000</f>
        <v>-5.8500000000000003E-2</v>
      </c>
      <c r="L19" s="288">
        <v>553</v>
      </c>
      <c r="M19" s="289">
        <v>555</v>
      </c>
      <c r="N19" s="237">
        <f t="shared" ref="N19:N28" si="9">L19-M19</f>
        <v>-2</v>
      </c>
      <c r="O19" s="237">
        <f t="shared" ref="O19:O28" si="10">$F19*N19</f>
        <v>-1000</v>
      </c>
      <c r="P19" s="853">
        <f t="shared" ref="P19:P28" si="11">O19/1000000</f>
        <v>-1E-3</v>
      </c>
      <c r="Q19" s="380"/>
    </row>
    <row r="20" spans="1:17" s="376" customFormat="1" ht="15.95" customHeight="1">
      <c r="A20" s="305">
        <v>10</v>
      </c>
      <c r="B20" s="306" t="s">
        <v>115</v>
      </c>
      <c r="C20" s="309">
        <v>4864849</v>
      </c>
      <c r="D20" s="36" t="s">
        <v>12</v>
      </c>
      <c r="E20" s="37" t="s">
        <v>300</v>
      </c>
      <c r="F20" s="314">
        <v>1000</v>
      </c>
      <c r="G20" s="288">
        <v>997108</v>
      </c>
      <c r="H20" s="289">
        <v>997125</v>
      </c>
      <c r="I20" s="237">
        <f t="shared" si="6"/>
        <v>-17</v>
      </c>
      <c r="J20" s="237">
        <f t="shared" si="7"/>
        <v>-17000</v>
      </c>
      <c r="K20" s="853">
        <f t="shared" si="8"/>
        <v>-1.7000000000000001E-2</v>
      </c>
      <c r="L20" s="288">
        <v>999766</v>
      </c>
      <c r="M20" s="289">
        <v>999767</v>
      </c>
      <c r="N20" s="237">
        <f t="shared" si="9"/>
        <v>-1</v>
      </c>
      <c r="O20" s="237">
        <f t="shared" si="10"/>
        <v>-1000</v>
      </c>
      <c r="P20" s="853">
        <f t="shared" si="11"/>
        <v>-1E-3</v>
      </c>
      <c r="Q20" s="380"/>
    </row>
    <row r="21" spans="1:17" s="376" customFormat="1" ht="15.95" customHeight="1">
      <c r="A21" s="305">
        <v>11</v>
      </c>
      <c r="B21" s="306" t="s">
        <v>86</v>
      </c>
      <c r="C21" s="309">
        <v>4864833</v>
      </c>
      <c r="D21" s="36" t="s">
        <v>12</v>
      </c>
      <c r="E21" s="37" t="s">
        <v>300</v>
      </c>
      <c r="F21" s="314">
        <v>1000</v>
      </c>
      <c r="G21" s="288">
        <v>982371</v>
      </c>
      <c r="H21" s="289">
        <v>982396</v>
      </c>
      <c r="I21" s="237">
        <f t="shared" si="6"/>
        <v>-25</v>
      </c>
      <c r="J21" s="237">
        <f t="shared" si="7"/>
        <v>-25000</v>
      </c>
      <c r="K21" s="853">
        <f t="shared" si="8"/>
        <v>-2.5000000000000001E-2</v>
      </c>
      <c r="L21" s="288">
        <v>1004</v>
      </c>
      <c r="M21" s="289">
        <v>1004</v>
      </c>
      <c r="N21" s="237">
        <f t="shared" si="9"/>
        <v>0</v>
      </c>
      <c r="O21" s="237">
        <f t="shared" si="10"/>
        <v>0</v>
      </c>
      <c r="P21" s="853">
        <f t="shared" si="11"/>
        <v>0</v>
      </c>
      <c r="Q21" s="380"/>
    </row>
    <row r="22" spans="1:17" s="376" customFormat="1" ht="15.95" customHeight="1">
      <c r="A22" s="305">
        <v>12</v>
      </c>
      <c r="B22" s="306" t="s">
        <v>87</v>
      </c>
      <c r="C22" s="309">
        <v>4865120</v>
      </c>
      <c r="D22" s="36" t="s">
        <v>12</v>
      </c>
      <c r="E22" s="37" t="s">
        <v>300</v>
      </c>
      <c r="F22" s="622">
        <v>1333.33</v>
      </c>
      <c r="G22" s="288">
        <v>999963</v>
      </c>
      <c r="H22" s="289">
        <v>999963</v>
      </c>
      <c r="I22" s="237">
        <f>G22-H22</f>
        <v>0</v>
      </c>
      <c r="J22" s="237">
        <f t="shared" si="7"/>
        <v>0</v>
      </c>
      <c r="K22" s="853">
        <f t="shared" si="8"/>
        <v>0</v>
      </c>
      <c r="L22" s="288">
        <v>3296</v>
      </c>
      <c r="M22" s="289">
        <v>3390</v>
      </c>
      <c r="N22" s="237">
        <f>L22-M22</f>
        <v>-94</v>
      </c>
      <c r="O22" s="237">
        <f t="shared" si="10"/>
        <v>-125333.01999999999</v>
      </c>
      <c r="P22" s="853">
        <f t="shared" si="11"/>
        <v>-0.12533301999999999</v>
      </c>
      <c r="Q22" s="388"/>
    </row>
    <row r="23" spans="1:17" s="376" customFormat="1" ht="15.95" customHeight="1">
      <c r="A23" s="305">
        <v>13</v>
      </c>
      <c r="B23" s="277" t="s">
        <v>88</v>
      </c>
      <c r="C23" s="309">
        <v>4864889</v>
      </c>
      <c r="D23" s="39" t="s">
        <v>12</v>
      </c>
      <c r="E23" s="37" t="s">
        <v>300</v>
      </c>
      <c r="F23" s="314">
        <v>1000</v>
      </c>
      <c r="G23" s="288">
        <v>993319</v>
      </c>
      <c r="H23" s="289">
        <v>993322</v>
      </c>
      <c r="I23" s="237">
        <f t="shared" si="6"/>
        <v>-3</v>
      </c>
      <c r="J23" s="237">
        <f t="shared" si="7"/>
        <v>-3000</v>
      </c>
      <c r="K23" s="853">
        <f t="shared" si="8"/>
        <v>-3.0000000000000001E-3</v>
      </c>
      <c r="L23" s="288">
        <v>994544</v>
      </c>
      <c r="M23" s="289">
        <v>994553</v>
      </c>
      <c r="N23" s="237">
        <f t="shared" si="9"/>
        <v>-9</v>
      </c>
      <c r="O23" s="237">
        <f t="shared" si="10"/>
        <v>-9000</v>
      </c>
      <c r="P23" s="853">
        <f t="shared" si="11"/>
        <v>-8.9999999999999993E-3</v>
      </c>
      <c r="Q23" s="380"/>
    </row>
    <row r="24" spans="1:17" s="376" customFormat="1" ht="15.95" customHeight="1">
      <c r="A24" s="305">
        <v>14</v>
      </c>
      <c r="B24" s="306" t="s">
        <v>89</v>
      </c>
      <c r="C24" s="309">
        <v>4864859</v>
      </c>
      <c r="D24" s="36" t="s">
        <v>12</v>
      </c>
      <c r="E24" s="37" t="s">
        <v>300</v>
      </c>
      <c r="F24" s="314">
        <v>1000</v>
      </c>
      <c r="G24" s="288">
        <v>992494</v>
      </c>
      <c r="H24" s="289">
        <v>992494</v>
      </c>
      <c r="I24" s="237">
        <f t="shared" si="6"/>
        <v>0</v>
      </c>
      <c r="J24" s="237">
        <f t="shared" si="7"/>
        <v>0</v>
      </c>
      <c r="K24" s="853">
        <f t="shared" si="8"/>
        <v>0</v>
      </c>
      <c r="L24" s="288">
        <v>999686</v>
      </c>
      <c r="M24" s="289">
        <v>999769</v>
      </c>
      <c r="N24" s="237">
        <f t="shared" si="9"/>
        <v>-83</v>
      </c>
      <c r="O24" s="237">
        <f t="shared" si="10"/>
        <v>-83000</v>
      </c>
      <c r="P24" s="853">
        <f t="shared" si="11"/>
        <v>-8.3000000000000004E-2</v>
      </c>
      <c r="Q24" s="380"/>
    </row>
    <row r="25" spans="1:17" s="376" customFormat="1" ht="15.95" customHeight="1">
      <c r="A25" s="305">
        <v>15</v>
      </c>
      <c r="B25" s="306" t="s">
        <v>90</v>
      </c>
      <c r="C25" s="309">
        <v>4864895</v>
      </c>
      <c r="D25" s="36" t="s">
        <v>12</v>
      </c>
      <c r="E25" s="37" t="s">
        <v>300</v>
      </c>
      <c r="F25" s="314">
        <v>800</v>
      </c>
      <c r="G25" s="288">
        <v>994326</v>
      </c>
      <c r="H25" s="289">
        <v>994328</v>
      </c>
      <c r="I25" s="237">
        <f t="shared" si="6"/>
        <v>-2</v>
      </c>
      <c r="J25" s="237">
        <f t="shared" si="7"/>
        <v>-1600</v>
      </c>
      <c r="K25" s="853">
        <f t="shared" si="8"/>
        <v>-1.6000000000000001E-3</v>
      </c>
      <c r="L25" s="288">
        <v>6735</v>
      </c>
      <c r="M25" s="289">
        <v>6757</v>
      </c>
      <c r="N25" s="237">
        <f t="shared" si="9"/>
        <v>-22</v>
      </c>
      <c r="O25" s="237">
        <f t="shared" si="10"/>
        <v>-17600</v>
      </c>
      <c r="P25" s="853">
        <f t="shared" si="11"/>
        <v>-1.7600000000000001E-2</v>
      </c>
      <c r="Q25" s="380"/>
    </row>
    <row r="26" spans="1:17" s="376" customFormat="1" ht="15.95" customHeight="1">
      <c r="A26" s="305">
        <v>16</v>
      </c>
      <c r="B26" s="306" t="s">
        <v>91</v>
      </c>
      <c r="C26" s="309">
        <v>4864826</v>
      </c>
      <c r="D26" s="36" t="s">
        <v>12</v>
      </c>
      <c r="E26" s="37" t="s">
        <v>300</v>
      </c>
      <c r="F26" s="314">
        <v>133.33000000000001</v>
      </c>
      <c r="G26" s="288">
        <v>14917</v>
      </c>
      <c r="H26" s="289">
        <v>14949</v>
      </c>
      <c r="I26" s="237">
        <f t="shared" si="6"/>
        <v>-32</v>
      </c>
      <c r="J26" s="237">
        <f t="shared" si="7"/>
        <v>-4266.5600000000004</v>
      </c>
      <c r="K26" s="853">
        <f t="shared" si="8"/>
        <v>-4.26656E-3</v>
      </c>
      <c r="L26" s="288">
        <v>8689</v>
      </c>
      <c r="M26" s="289">
        <v>8690</v>
      </c>
      <c r="N26" s="237">
        <f t="shared" si="9"/>
        <v>-1</v>
      </c>
      <c r="O26" s="237">
        <f t="shared" si="10"/>
        <v>-133.33000000000001</v>
      </c>
      <c r="P26" s="853">
        <f t="shared" si="11"/>
        <v>-1.3333E-4</v>
      </c>
      <c r="Q26" s="380"/>
    </row>
    <row r="27" spans="1:17" s="376" customFormat="1" ht="15.95" customHeight="1">
      <c r="A27" s="305">
        <v>17</v>
      </c>
      <c r="B27" s="306" t="s">
        <v>113</v>
      </c>
      <c r="C27" s="309">
        <v>4865143</v>
      </c>
      <c r="D27" s="36" t="s">
        <v>12</v>
      </c>
      <c r="E27" s="37" t="s">
        <v>300</v>
      </c>
      <c r="F27" s="314">
        <v>1000</v>
      </c>
      <c r="G27" s="288">
        <v>25</v>
      </c>
      <c r="H27" s="289">
        <v>25</v>
      </c>
      <c r="I27" s="237">
        <f t="shared" si="6"/>
        <v>0</v>
      </c>
      <c r="J27" s="237">
        <f t="shared" si="7"/>
        <v>0</v>
      </c>
      <c r="K27" s="853">
        <f t="shared" si="8"/>
        <v>0</v>
      </c>
      <c r="L27" s="288">
        <v>999858</v>
      </c>
      <c r="M27" s="289">
        <v>999858</v>
      </c>
      <c r="N27" s="237">
        <f t="shared" si="9"/>
        <v>0</v>
      </c>
      <c r="O27" s="237">
        <f t="shared" si="10"/>
        <v>0</v>
      </c>
      <c r="P27" s="853">
        <f t="shared" si="11"/>
        <v>0</v>
      </c>
      <c r="Q27" s="380"/>
    </row>
    <row r="28" spans="1:17" s="376" customFormat="1" ht="15.95" customHeight="1">
      <c r="A28" s="305">
        <v>18</v>
      </c>
      <c r="B28" s="306" t="s">
        <v>114</v>
      </c>
      <c r="C28" s="309">
        <v>4864883</v>
      </c>
      <c r="D28" s="36" t="s">
        <v>12</v>
      </c>
      <c r="E28" s="37" t="s">
        <v>300</v>
      </c>
      <c r="F28" s="314">
        <v>1000</v>
      </c>
      <c r="G28" s="288">
        <v>350</v>
      </c>
      <c r="H28" s="289">
        <v>372</v>
      </c>
      <c r="I28" s="237">
        <f t="shared" si="6"/>
        <v>-22</v>
      </c>
      <c r="J28" s="237">
        <f t="shared" si="7"/>
        <v>-22000</v>
      </c>
      <c r="K28" s="853">
        <f t="shared" si="8"/>
        <v>-2.1999999999999999E-2</v>
      </c>
      <c r="L28" s="288">
        <v>16397</v>
      </c>
      <c r="M28" s="289">
        <v>16397</v>
      </c>
      <c r="N28" s="237">
        <f t="shared" si="9"/>
        <v>0</v>
      </c>
      <c r="O28" s="237">
        <f t="shared" si="10"/>
        <v>0</v>
      </c>
      <c r="P28" s="853">
        <f t="shared" si="11"/>
        <v>0</v>
      </c>
      <c r="Q28" s="380"/>
    </row>
    <row r="29" spans="1:17" s="376" customFormat="1" ht="15.95" customHeight="1">
      <c r="A29" s="305"/>
      <c r="B29" s="308" t="s">
        <v>92</v>
      </c>
      <c r="C29" s="309"/>
      <c r="D29" s="36"/>
      <c r="E29" s="36"/>
      <c r="F29" s="314"/>
      <c r="G29" s="288"/>
      <c r="H29" s="289"/>
      <c r="I29" s="404"/>
      <c r="J29" s="404"/>
      <c r="K29" s="860"/>
      <c r="L29" s="288"/>
      <c r="M29" s="289"/>
      <c r="N29" s="404"/>
      <c r="O29" s="404"/>
      <c r="P29" s="860"/>
      <c r="Q29" s="380"/>
    </row>
    <row r="30" spans="1:17" s="376" customFormat="1" ht="15.95" customHeight="1">
      <c r="A30" s="305">
        <v>19</v>
      </c>
      <c r="B30" s="306" t="s">
        <v>93</v>
      </c>
      <c r="C30" s="309">
        <v>4864954</v>
      </c>
      <c r="D30" s="36" t="s">
        <v>12</v>
      </c>
      <c r="E30" s="37" t="s">
        <v>300</v>
      </c>
      <c r="F30" s="314">
        <v>1250</v>
      </c>
      <c r="G30" s="288">
        <v>938146</v>
      </c>
      <c r="H30" s="289">
        <v>940361</v>
      </c>
      <c r="I30" s="237">
        <f>G30-H30</f>
        <v>-2215</v>
      </c>
      <c r="J30" s="237">
        <f>$F30*I30</f>
        <v>-2768750</v>
      </c>
      <c r="K30" s="853">
        <f>J30/1000000</f>
        <v>-2.7687499999999998</v>
      </c>
      <c r="L30" s="288">
        <v>947108</v>
      </c>
      <c r="M30" s="289">
        <v>947108</v>
      </c>
      <c r="N30" s="237">
        <f>L30-M30</f>
        <v>0</v>
      </c>
      <c r="O30" s="237">
        <f>$F30*N30</f>
        <v>0</v>
      </c>
      <c r="P30" s="853">
        <f>O30/1000000</f>
        <v>0</v>
      </c>
      <c r="Q30" s="380"/>
    </row>
    <row r="31" spans="1:17" s="376" customFormat="1" ht="15.95" customHeight="1">
      <c r="A31" s="305">
        <v>20</v>
      </c>
      <c r="B31" s="306" t="s">
        <v>94</v>
      </c>
      <c r="C31" s="309">
        <v>4865030</v>
      </c>
      <c r="D31" s="36" t="s">
        <v>12</v>
      </c>
      <c r="E31" s="37" t="s">
        <v>300</v>
      </c>
      <c r="F31" s="314">
        <v>1000</v>
      </c>
      <c r="G31" s="288">
        <v>912977</v>
      </c>
      <c r="H31" s="289">
        <v>917235</v>
      </c>
      <c r="I31" s="237">
        <f>G31-H31</f>
        <v>-4258</v>
      </c>
      <c r="J31" s="237">
        <f>$F31*I31</f>
        <v>-4258000</v>
      </c>
      <c r="K31" s="853">
        <f>J31/1000000</f>
        <v>-4.258</v>
      </c>
      <c r="L31" s="288">
        <v>933434</v>
      </c>
      <c r="M31" s="289">
        <v>933434</v>
      </c>
      <c r="N31" s="237">
        <f>L31-M31</f>
        <v>0</v>
      </c>
      <c r="O31" s="237">
        <f>$F31*N31</f>
        <v>0</v>
      </c>
      <c r="P31" s="853">
        <f>O31/1000000</f>
        <v>0</v>
      </c>
      <c r="Q31" s="380"/>
    </row>
    <row r="32" spans="1:17" s="376" customFormat="1" ht="15.95" customHeight="1">
      <c r="A32" s="305">
        <v>21</v>
      </c>
      <c r="B32" s="306" t="s">
        <v>319</v>
      </c>
      <c r="C32" s="309">
        <v>4865027</v>
      </c>
      <c r="D32" s="36" t="s">
        <v>12</v>
      </c>
      <c r="E32" s="37" t="s">
        <v>300</v>
      </c>
      <c r="F32" s="314">
        <v>1000</v>
      </c>
      <c r="G32" s="236">
        <v>999431</v>
      </c>
      <c r="H32" s="237">
        <v>999431</v>
      </c>
      <c r="I32" s="237">
        <f>G32-H32</f>
        <v>0</v>
      </c>
      <c r="J32" s="237">
        <f>$F32*I32</f>
        <v>0</v>
      </c>
      <c r="K32" s="853">
        <f>J32/1000000</f>
        <v>0</v>
      </c>
      <c r="L32" s="236">
        <v>999959</v>
      </c>
      <c r="M32" s="237">
        <v>999959</v>
      </c>
      <c r="N32" s="237">
        <f>L32-M32</f>
        <v>0</v>
      </c>
      <c r="O32" s="237">
        <f>$F32*N32</f>
        <v>0</v>
      </c>
      <c r="P32" s="853">
        <f>O32/1000000</f>
        <v>0</v>
      </c>
      <c r="Q32" s="380"/>
    </row>
    <row r="33" spans="1:17" s="376" customFormat="1" ht="15.95" customHeight="1">
      <c r="A33" s="305"/>
      <c r="B33" s="308" t="s">
        <v>30</v>
      </c>
      <c r="C33" s="309"/>
      <c r="D33" s="36"/>
      <c r="E33" s="36"/>
      <c r="F33" s="314"/>
      <c r="G33" s="288"/>
      <c r="H33" s="289"/>
      <c r="I33" s="237"/>
      <c r="J33" s="237"/>
      <c r="K33" s="860">
        <f>SUM(K30:K32)</f>
        <v>-7.0267499999999998</v>
      </c>
      <c r="L33" s="288"/>
      <c r="M33" s="289"/>
      <c r="N33" s="237"/>
      <c r="O33" s="237"/>
      <c r="P33" s="860">
        <f>SUM(P30:P32)</f>
        <v>0</v>
      </c>
      <c r="Q33" s="380"/>
    </row>
    <row r="34" spans="1:17" s="376" customFormat="1" ht="15.95" customHeight="1">
      <c r="A34" s="305">
        <v>22</v>
      </c>
      <c r="B34" s="306" t="s">
        <v>95</v>
      </c>
      <c r="C34" s="309">
        <v>4902505</v>
      </c>
      <c r="D34" s="36" t="s">
        <v>12</v>
      </c>
      <c r="E34" s="37" t="s">
        <v>300</v>
      </c>
      <c r="F34" s="314">
        <v>-1000</v>
      </c>
      <c r="G34" s="288">
        <v>999993</v>
      </c>
      <c r="H34" s="289">
        <v>999993</v>
      </c>
      <c r="I34" s="237">
        <f>G34-H34</f>
        <v>0</v>
      </c>
      <c r="J34" s="237">
        <f>$F34*I34</f>
        <v>0</v>
      </c>
      <c r="K34" s="853">
        <f>J34/1000000</f>
        <v>0</v>
      </c>
      <c r="L34" s="288">
        <v>999763</v>
      </c>
      <c r="M34" s="289">
        <v>999725</v>
      </c>
      <c r="N34" s="237">
        <f>L34-M34</f>
        <v>38</v>
      </c>
      <c r="O34" s="237">
        <f>$F34*N34</f>
        <v>-38000</v>
      </c>
      <c r="P34" s="853">
        <f>O34/1000000</f>
        <v>-3.7999999999999999E-2</v>
      </c>
      <c r="Q34" s="388"/>
    </row>
    <row r="35" spans="1:17" s="376" customFormat="1" ht="15.95" customHeight="1">
      <c r="A35" s="305">
        <v>23</v>
      </c>
      <c r="B35" s="306" t="s">
        <v>96</v>
      </c>
      <c r="C35" s="309">
        <v>5295140</v>
      </c>
      <c r="D35" s="36" t="s">
        <v>12</v>
      </c>
      <c r="E35" s="37" t="s">
        <v>300</v>
      </c>
      <c r="F35" s="314">
        <v>-1000</v>
      </c>
      <c r="G35" s="288">
        <v>6646</v>
      </c>
      <c r="H35" s="289">
        <v>6635</v>
      </c>
      <c r="I35" s="237">
        <f>G35-H35</f>
        <v>11</v>
      </c>
      <c r="J35" s="237">
        <f>$F35*I35</f>
        <v>-11000</v>
      </c>
      <c r="K35" s="853">
        <f>J35/1000000</f>
        <v>-1.0999999999999999E-2</v>
      </c>
      <c r="L35" s="288">
        <v>985193</v>
      </c>
      <c r="M35" s="289">
        <v>985192</v>
      </c>
      <c r="N35" s="237">
        <f>L35-M35</f>
        <v>1</v>
      </c>
      <c r="O35" s="237">
        <f>$F35*N35</f>
        <v>-1000</v>
      </c>
      <c r="P35" s="853">
        <f>O35/1000000</f>
        <v>-1E-3</v>
      </c>
      <c r="Q35" s="380"/>
    </row>
    <row r="36" spans="1:17" s="376" customFormat="1" ht="15.95" customHeight="1">
      <c r="A36" s="305"/>
      <c r="B36" s="306"/>
      <c r="C36" s="309">
        <v>5128436</v>
      </c>
      <c r="D36" s="36" t="s">
        <v>12</v>
      </c>
      <c r="E36" s="37" t="s">
        <v>300</v>
      </c>
      <c r="F36" s="314">
        <v>-1000</v>
      </c>
      <c r="G36" s="288">
        <v>91</v>
      </c>
      <c r="H36" s="289">
        <v>0</v>
      </c>
      <c r="I36" s="237">
        <f>G36-H36</f>
        <v>91</v>
      </c>
      <c r="J36" s="237">
        <f>$F36*I36</f>
        <v>-91000</v>
      </c>
      <c r="K36" s="853">
        <f>J36/1000000</f>
        <v>-9.0999999999999998E-2</v>
      </c>
      <c r="L36" s="288">
        <v>1</v>
      </c>
      <c r="M36" s="289">
        <v>0</v>
      </c>
      <c r="N36" s="237">
        <f>L36-M36</f>
        <v>1</v>
      </c>
      <c r="O36" s="237">
        <f>$F36*N36</f>
        <v>-1000</v>
      </c>
      <c r="P36" s="853">
        <f>O36/1000000</f>
        <v>-1E-3</v>
      </c>
      <c r="Q36" s="388" t="s">
        <v>522</v>
      </c>
    </row>
    <row r="37" spans="1:17" s="376" customFormat="1" ht="15.95" customHeight="1">
      <c r="A37" s="305">
        <v>24</v>
      </c>
      <c r="B37" s="613" t="s">
        <v>132</v>
      </c>
      <c r="C37" s="309">
        <v>4902585</v>
      </c>
      <c r="D37" s="36" t="s">
        <v>12</v>
      </c>
      <c r="E37" s="37" t="s">
        <v>300</v>
      </c>
      <c r="F37" s="314">
        <v>400</v>
      </c>
      <c r="G37" s="288">
        <v>999998</v>
      </c>
      <c r="H37" s="289">
        <v>999998</v>
      </c>
      <c r="I37" s="237">
        <f>G37-H37</f>
        <v>0</v>
      </c>
      <c r="J37" s="237">
        <f>$F37*I37</f>
        <v>0</v>
      </c>
      <c r="K37" s="853">
        <f>J37/1000000</f>
        <v>0</v>
      </c>
      <c r="L37" s="288">
        <v>10</v>
      </c>
      <c r="M37" s="289">
        <v>10</v>
      </c>
      <c r="N37" s="237">
        <f>L37-M37</f>
        <v>0</v>
      </c>
      <c r="O37" s="237">
        <f>$F37*N37</f>
        <v>0</v>
      </c>
      <c r="P37" s="853">
        <f>O37/1000000</f>
        <v>0</v>
      </c>
      <c r="Q37" s="388"/>
    </row>
    <row r="38" spans="1:17" s="376" customFormat="1" ht="15.95" customHeight="1">
      <c r="A38" s="305"/>
      <c r="B38" s="308" t="s">
        <v>25</v>
      </c>
      <c r="C38" s="309"/>
      <c r="D38" s="36"/>
      <c r="E38" s="36"/>
      <c r="F38" s="314"/>
      <c r="G38" s="288"/>
      <c r="H38" s="289"/>
      <c r="I38" s="237"/>
      <c r="J38" s="237"/>
      <c r="K38" s="853"/>
      <c r="L38" s="288"/>
      <c r="M38" s="289"/>
      <c r="N38" s="237"/>
      <c r="O38" s="237"/>
      <c r="P38" s="853"/>
      <c r="Q38" s="380"/>
    </row>
    <row r="39" spans="1:17" s="376" customFormat="1" ht="15">
      <c r="A39" s="305">
        <v>25</v>
      </c>
      <c r="B39" s="277" t="s">
        <v>43</v>
      </c>
      <c r="C39" s="309">
        <v>4864854</v>
      </c>
      <c r="D39" s="39" t="s">
        <v>12</v>
      </c>
      <c r="E39" s="37" t="s">
        <v>300</v>
      </c>
      <c r="F39" s="314">
        <v>1000</v>
      </c>
      <c r="G39" s="288">
        <v>998888</v>
      </c>
      <c r="H39" s="289">
        <v>998888</v>
      </c>
      <c r="I39" s="237">
        <f>G39-H39</f>
        <v>0</v>
      </c>
      <c r="J39" s="237">
        <f>$F39*I39</f>
        <v>0</v>
      </c>
      <c r="K39" s="853">
        <f>J39/1000000</f>
        <v>0</v>
      </c>
      <c r="L39" s="288">
        <v>11464</v>
      </c>
      <c r="M39" s="289">
        <v>11575</v>
      </c>
      <c r="N39" s="237">
        <f>L39-M39</f>
        <v>-111</v>
      </c>
      <c r="O39" s="237">
        <f>$F39*N39</f>
        <v>-111000</v>
      </c>
      <c r="P39" s="853">
        <f>O39/1000000</f>
        <v>-0.111</v>
      </c>
      <c r="Q39" s="400"/>
    </row>
    <row r="40" spans="1:17" s="376" customFormat="1" ht="15.95" customHeight="1">
      <c r="A40" s="305"/>
      <c r="B40" s="308" t="s">
        <v>97</v>
      </c>
      <c r="C40" s="309"/>
      <c r="D40" s="36"/>
      <c r="E40" s="36"/>
      <c r="F40" s="314"/>
      <c r="G40" s="288"/>
      <c r="H40" s="289"/>
      <c r="I40" s="237"/>
      <c r="J40" s="237"/>
      <c r="K40" s="853"/>
      <c r="L40" s="288"/>
      <c r="M40" s="289"/>
      <c r="N40" s="237"/>
      <c r="O40" s="237"/>
      <c r="P40" s="853"/>
      <c r="Q40" s="380"/>
    </row>
    <row r="41" spans="1:17" s="376" customFormat="1" ht="17.25" customHeight="1">
      <c r="A41" s="305">
        <v>26</v>
      </c>
      <c r="B41" s="306" t="s">
        <v>98</v>
      </c>
      <c r="C41" s="309">
        <v>4864970</v>
      </c>
      <c r="D41" s="36" t="s">
        <v>12</v>
      </c>
      <c r="E41" s="37" t="s">
        <v>300</v>
      </c>
      <c r="F41" s="314">
        <v>-1000</v>
      </c>
      <c r="G41" s="288">
        <v>12333</v>
      </c>
      <c r="H41" s="289">
        <v>9542</v>
      </c>
      <c r="I41" s="237">
        <f>G41-H41</f>
        <v>2791</v>
      </c>
      <c r="J41" s="237">
        <f>$F41*I41</f>
        <v>-2791000</v>
      </c>
      <c r="K41" s="853">
        <f>J41/1000000</f>
        <v>-2.7909999999999999</v>
      </c>
      <c r="L41" s="288">
        <v>2156</v>
      </c>
      <c r="M41" s="289">
        <v>2134</v>
      </c>
      <c r="N41" s="237">
        <f>L41-M41</f>
        <v>22</v>
      </c>
      <c r="O41" s="237">
        <f>$F41*N41</f>
        <v>-22000</v>
      </c>
      <c r="P41" s="853">
        <f>O41/1000000</f>
        <v>-2.1999999999999999E-2</v>
      </c>
      <c r="Q41" s="380"/>
    </row>
    <row r="42" spans="1:17" s="376" customFormat="1" ht="15.95" customHeight="1">
      <c r="A42" s="305">
        <v>27</v>
      </c>
      <c r="B42" s="306" t="s">
        <v>99</v>
      </c>
      <c r="C42" s="309" t="s">
        <v>498</v>
      </c>
      <c r="D42" s="294" t="s">
        <v>438</v>
      </c>
      <c r="E42" s="383" t="s">
        <v>300</v>
      </c>
      <c r="F42" s="622">
        <v>-0.5</v>
      </c>
      <c r="G42" s="288">
        <v>0</v>
      </c>
      <c r="H42" s="289">
        <v>0</v>
      </c>
      <c r="I42" s="237">
        <f>G42-H42</f>
        <v>0</v>
      </c>
      <c r="J42" s="237">
        <f>$F42*I42</f>
        <v>0</v>
      </c>
      <c r="K42" s="853">
        <f>J42/1000000</f>
        <v>0</v>
      </c>
      <c r="L42" s="288">
        <v>0</v>
      </c>
      <c r="M42" s="289">
        <v>0</v>
      </c>
      <c r="N42" s="237">
        <f>L42-M42</f>
        <v>0</v>
      </c>
      <c r="O42" s="237">
        <f>$F42*N42</f>
        <v>0</v>
      </c>
      <c r="P42" s="853">
        <f>O42/1000000</f>
        <v>0</v>
      </c>
      <c r="Q42" s="388"/>
    </row>
    <row r="43" spans="1:17" s="376" customFormat="1" ht="15.95" customHeight="1">
      <c r="A43" s="305">
        <v>28</v>
      </c>
      <c r="B43" s="306" t="s">
        <v>100</v>
      </c>
      <c r="C43" s="309">
        <v>4864934</v>
      </c>
      <c r="D43" s="36" t="s">
        <v>12</v>
      </c>
      <c r="E43" s="37" t="s">
        <v>300</v>
      </c>
      <c r="F43" s="314">
        <v>-1000</v>
      </c>
      <c r="G43" s="288">
        <v>15161</v>
      </c>
      <c r="H43" s="289">
        <v>13826</v>
      </c>
      <c r="I43" s="237">
        <f>G43-H43</f>
        <v>1335</v>
      </c>
      <c r="J43" s="237">
        <f>$F43*I43</f>
        <v>-1335000</v>
      </c>
      <c r="K43" s="853">
        <f>J43/1000000</f>
        <v>-1.335</v>
      </c>
      <c r="L43" s="288">
        <v>999154</v>
      </c>
      <c r="M43" s="289">
        <v>999154</v>
      </c>
      <c r="N43" s="237">
        <f>L43-M43</f>
        <v>0</v>
      </c>
      <c r="O43" s="237">
        <f>$F43*N43</f>
        <v>0</v>
      </c>
      <c r="P43" s="853">
        <f>O43/1000000</f>
        <v>0</v>
      </c>
      <c r="Q43" s="399"/>
    </row>
    <row r="44" spans="1:17" s="376" customFormat="1" ht="15.95" customHeight="1">
      <c r="A44" s="305">
        <v>29</v>
      </c>
      <c r="B44" s="277" t="s">
        <v>101</v>
      </c>
      <c r="C44" s="309">
        <v>4864906</v>
      </c>
      <c r="D44" s="36" t="s">
        <v>12</v>
      </c>
      <c r="E44" s="37" t="s">
        <v>300</v>
      </c>
      <c r="F44" s="314">
        <v>-1000</v>
      </c>
      <c r="G44" s="288">
        <v>7990</v>
      </c>
      <c r="H44" s="289">
        <v>7631</v>
      </c>
      <c r="I44" s="237">
        <f>G44-H44</f>
        <v>359</v>
      </c>
      <c r="J44" s="237">
        <f>$F44*I44</f>
        <v>-359000</v>
      </c>
      <c r="K44" s="853">
        <f>J44/1000000</f>
        <v>-0.35899999999999999</v>
      </c>
      <c r="L44" s="288">
        <v>998020</v>
      </c>
      <c r="M44" s="289">
        <v>998020</v>
      </c>
      <c r="N44" s="237">
        <f>L44-M44</f>
        <v>0</v>
      </c>
      <c r="O44" s="237">
        <f>$F44*N44</f>
        <v>0</v>
      </c>
      <c r="P44" s="853">
        <f>O44/1000000</f>
        <v>0</v>
      </c>
      <c r="Q44" s="392"/>
    </row>
    <row r="45" spans="1:17" s="376" customFormat="1" ht="15.95" customHeight="1">
      <c r="A45" s="305"/>
      <c r="B45" s="308" t="s">
        <v>360</v>
      </c>
      <c r="C45" s="309"/>
      <c r="D45" s="382"/>
      <c r="E45" s="383"/>
      <c r="F45" s="314"/>
      <c r="G45" s="288"/>
      <c r="H45" s="289"/>
      <c r="I45" s="237"/>
      <c r="J45" s="237"/>
      <c r="K45" s="853"/>
      <c r="L45" s="288"/>
      <c r="M45" s="289"/>
      <c r="N45" s="237"/>
      <c r="O45" s="237"/>
      <c r="P45" s="853"/>
      <c r="Q45" s="589"/>
    </row>
    <row r="46" spans="1:17" s="376" customFormat="1" ht="15.95" customHeight="1">
      <c r="A46" s="305">
        <v>30</v>
      </c>
      <c r="B46" s="306" t="s">
        <v>98</v>
      </c>
      <c r="C46" s="309">
        <v>4864933</v>
      </c>
      <c r="D46" s="382" t="s">
        <v>12</v>
      </c>
      <c r="E46" s="383" t="s">
        <v>300</v>
      </c>
      <c r="F46" s="314">
        <v>-2000</v>
      </c>
      <c r="G46" s="288">
        <v>74</v>
      </c>
      <c r="H46" s="289">
        <v>67</v>
      </c>
      <c r="I46" s="237">
        <f>G46-H46</f>
        <v>7</v>
      </c>
      <c r="J46" s="237">
        <f>$F46*I46</f>
        <v>-14000</v>
      </c>
      <c r="K46" s="853">
        <f>J46/1000000</f>
        <v>-1.4E-2</v>
      </c>
      <c r="L46" s="288">
        <v>59</v>
      </c>
      <c r="M46" s="289">
        <v>6</v>
      </c>
      <c r="N46" s="237">
        <f>L46-M46</f>
        <v>53</v>
      </c>
      <c r="O46" s="237">
        <f>$F46*N46</f>
        <v>-106000</v>
      </c>
      <c r="P46" s="853">
        <f>O46/1000000</f>
        <v>-0.106</v>
      </c>
      <c r="Q46" s="555"/>
    </row>
    <row r="47" spans="1:17" s="376" customFormat="1" ht="15.95" customHeight="1">
      <c r="A47" s="305">
        <v>31</v>
      </c>
      <c r="B47" s="306" t="s">
        <v>363</v>
      </c>
      <c r="C47" s="309">
        <v>5128456</v>
      </c>
      <c r="D47" s="382" t="s">
        <v>12</v>
      </c>
      <c r="E47" s="383" t="s">
        <v>300</v>
      </c>
      <c r="F47" s="314">
        <v>-1000</v>
      </c>
      <c r="G47" s="288">
        <v>97908</v>
      </c>
      <c r="H47" s="289">
        <v>97725</v>
      </c>
      <c r="I47" s="237">
        <f>G47-H47</f>
        <v>183</v>
      </c>
      <c r="J47" s="237">
        <f>$F47*I47</f>
        <v>-183000</v>
      </c>
      <c r="K47" s="853">
        <f>J47/1000000</f>
        <v>-0.183</v>
      </c>
      <c r="L47" s="288">
        <v>6341</v>
      </c>
      <c r="M47" s="289">
        <v>6269</v>
      </c>
      <c r="N47" s="237">
        <f>L47-M47</f>
        <v>72</v>
      </c>
      <c r="O47" s="237">
        <f>$F47*N47</f>
        <v>-72000</v>
      </c>
      <c r="P47" s="853">
        <f>O47/1000000</f>
        <v>-7.1999999999999995E-2</v>
      </c>
      <c r="Q47" s="730"/>
    </row>
    <row r="48" spans="1:17" s="376" customFormat="1" ht="15.95" customHeight="1">
      <c r="A48" s="305">
        <v>32</v>
      </c>
      <c r="B48" s="306" t="s">
        <v>361</v>
      </c>
      <c r="C48" s="309">
        <v>4864830</v>
      </c>
      <c r="D48" s="382" t="s">
        <v>12</v>
      </c>
      <c r="E48" s="383" t="s">
        <v>300</v>
      </c>
      <c r="F48" s="314">
        <v>-5000</v>
      </c>
      <c r="G48" s="288">
        <v>3635</v>
      </c>
      <c r="H48" s="289">
        <v>3432</v>
      </c>
      <c r="I48" s="237">
        <f>G48-H48</f>
        <v>203</v>
      </c>
      <c r="J48" s="237">
        <f>$F48*I48</f>
        <v>-1015000</v>
      </c>
      <c r="K48" s="853">
        <f>J48/1000000</f>
        <v>-1.0149999999999999</v>
      </c>
      <c r="L48" s="288">
        <v>441</v>
      </c>
      <c r="M48" s="289">
        <v>439</v>
      </c>
      <c r="N48" s="237">
        <f>L48-M48</f>
        <v>2</v>
      </c>
      <c r="O48" s="237">
        <f>$F48*N48</f>
        <v>-10000</v>
      </c>
      <c r="P48" s="853">
        <f>O48/1000000</f>
        <v>-0.01</v>
      </c>
      <c r="Q48" s="601"/>
    </row>
    <row r="49" spans="1:17" s="376" customFormat="1" ht="14.25" customHeight="1">
      <c r="A49" s="305"/>
      <c r="B49" s="308" t="s">
        <v>40</v>
      </c>
      <c r="C49" s="309"/>
      <c r="D49" s="36"/>
      <c r="E49" s="36"/>
      <c r="F49" s="314"/>
      <c r="G49" s="288"/>
      <c r="H49" s="289"/>
      <c r="I49" s="237"/>
      <c r="J49" s="237"/>
      <c r="K49" s="853"/>
      <c r="L49" s="288"/>
      <c r="M49" s="289"/>
      <c r="N49" s="237"/>
      <c r="O49" s="237"/>
      <c r="P49" s="853"/>
      <c r="Q49" s="380"/>
    </row>
    <row r="50" spans="1:17" s="376" customFormat="1" ht="14.25" customHeight="1">
      <c r="A50" s="305"/>
      <c r="B50" s="307" t="s">
        <v>17</v>
      </c>
      <c r="C50" s="309"/>
      <c r="D50" s="39"/>
      <c r="E50" s="39"/>
      <c r="F50" s="314"/>
      <c r="G50" s="288"/>
      <c r="H50" s="289"/>
      <c r="I50" s="237"/>
      <c r="J50" s="237"/>
      <c r="K50" s="853"/>
      <c r="L50" s="288"/>
      <c r="M50" s="289"/>
      <c r="N50" s="237"/>
      <c r="O50" s="237"/>
      <c r="P50" s="853"/>
      <c r="Q50" s="380"/>
    </row>
    <row r="51" spans="1:17" s="376" customFormat="1" ht="14.25" customHeight="1">
      <c r="A51" s="305">
        <v>33</v>
      </c>
      <c r="B51" s="306" t="s">
        <v>18</v>
      </c>
      <c r="C51" s="309">
        <v>4864899</v>
      </c>
      <c r="D51" s="382" t="s">
        <v>12</v>
      </c>
      <c r="E51" s="383" t="s">
        <v>300</v>
      </c>
      <c r="F51" s="314">
        <v>500</v>
      </c>
      <c r="G51" s="305">
        <v>973098</v>
      </c>
      <c r="H51" s="295">
        <v>973179</v>
      </c>
      <c r="I51" s="295">
        <f>G51-H51</f>
        <v>-81</v>
      </c>
      <c r="J51" s="295">
        <f>$F51*I51</f>
        <v>-40500</v>
      </c>
      <c r="K51" s="851">
        <f>J51/1000000</f>
        <v>-4.0500000000000001E-2</v>
      </c>
      <c r="L51" s="305">
        <v>992123</v>
      </c>
      <c r="M51" s="295">
        <v>992117</v>
      </c>
      <c r="N51" s="295">
        <f>L51-M51</f>
        <v>6</v>
      </c>
      <c r="O51" s="295">
        <f>$F51*N51</f>
        <v>3000</v>
      </c>
      <c r="P51" s="851">
        <f>O51/1000000</f>
        <v>3.0000000000000001E-3</v>
      </c>
      <c r="Q51" s="797"/>
    </row>
    <row r="52" spans="1:17" s="376" customFormat="1" ht="15.95" customHeight="1">
      <c r="A52" s="305">
        <v>34</v>
      </c>
      <c r="B52" s="306" t="s">
        <v>19</v>
      </c>
      <c r="C52" s="309">
        <v>4864825</v>
      </c>
      <c r="D52" s="36" t="s">
        <v>12</v>
      </c>
      <c r="E52" s="37" t="s">
        <v>300</v>
      </c>
      <c r="F52" s="314">
        <v>133.33000000000001</v>
      </c>
      <c r="G52" s="288">
        <v>7567</v>
      </c>
      <c r="H52" s="289">
        <v>7747</v>
      </c>
      <c r="I52" s="237">
        <f>G52-H52</f>
        <v>-180</v>
      </c>
      <c r="J52" s="237">
        <f>$F52*I52</f>
        <v>-23999.4</v>
      </c>
      <c r="K52" s="853">
        <f>J52/1000000</f>
        <v>-2.3999400000000001E-2</v>
      </c>
      <c r="L52" s="288">
        <v>8367</v>
      </c>
      <c r="M52" s="289">
        <v>8370</v>
      </c>
      <c r="N52" s="237">
        <f>L52-M52</f>
        <v>-3</v>
      </c>
      <c r="O52" s="237">
        <f>$F52*N52</f>
        <v>-399.99</v>
      </c>
      <c r="P52" s="853">
        <f>O52/1000000</f>
        <v>-3.9999000000000002E-4</v>
      </c>
      <c r="Q52" s="380"/>
    </row>
    <row r="53" spans="1:17" ht="15.95" customHeight="1">
      <c r="A53" s="305"/>
      <c r="B53" s="308" t="s">
        <v>110</v>
      </c>
      <c r="C53" s="309"/>
      <c r="D53" s="36"/>
      <c r="E53" s="36"/>
      <c r="F53" s="314"/>
      <c r="G53" s="288"/>
      <c r="H53" s="289"/>
      <c r="I53" s="331"/>
      <c r="J53" s="331"/>
      <c r="K53" s="861"/>
      <c r="L53" s="288"/>
      <c r="M53" s="289"/>
      <c r="N53" s="331"/>
      <c r="O53" s="331"/>
      <c r="P53" s="861"/>
      <c r="Q53" s="125"/>
    </row>
    <row r="54" spans="1:17" s="376" customFormat="1" ht="15.95" customHeight="1">
      <c r="A54" s="305">
        <v>35</v>
      </c>
      <c r="B54" s="306" t="s">
        <v>111</v>
      </c>
      <c r="C54" s="309">
        <v>4865137</v>
      </c>
      <c r="D54" s="36" t="s">
        <v>12</v>
      </c>
      <c r="E54" s="37" t="s">
        <v>300</v>
      </c>
      <c r="F54" s="314">
        <v>1000</v>
      </c>
      <c r="G54" s="288">
        <v>0</v>
      </c>
      <c r="H54" s="289">
        <v>0</v>
      </c>
      <c r="I54" s="237">
        <f>G54-H54</f>
        <v>0</v>
      </c>
      <c r="J54" s="237">
        <f>$F54*I54</f>
        <v>0</v>
      </c>
      <c r="K54" s="853">
        <f>J54/1000000</f>
        <v>0</v>
      </c>
      <c r="L54" s="288">
        <v>0</v>
      </c>
      <c r="M54" s="289">
        <v>0</v>
      </c>
      <c r="N54" s="237">
        <f>L54-M54</f>
        <v>0</v>
      </c>
      <c r="O54" s="237">
        <f>$F54*N54</f>
        <v>0</v>
      </c>
      <c r="P54" s="853">
        <f>O54/1000000</f>
        <v>0</v>
      </c>
      <c r="Q54" s="380"/>
    </row>
    <row r="55" spans="1:17" s="403" customFormat="1" ht="15.95" customHeight="1">
      <c r="A55" s="305">
        <v>36</v>
      </c>
      <c r="B55" s="277" t="s">
        <v>112</v>
      </c>
      <c r="C55" s="309">
        <v>4864828</v>
      </c>
      <c r="D55" s="39" t="s">
        <v>12</v>
      </c>
      <c r="E55" s="37" t="s">
        <v>300</v>
      </c>
      <c r="F55" s="314">
        <v>133</v>
      </c>
      <c r="G55" s="288">
        <v>992395</v>
      </c>
      <c r="H55" s="289">
        <v>992395</v>
      </c>
      <c r="I55" s="237">
        <f>G55-H55</f>
        <v>0</v>
      </c>
      <c r="J55" s="237">
        <f>$F55*I55</f>
        <v>0</v>
      </c>
      <c r="K55" s="853">
        <f>J55/1000000</f>
        <v>0</v>
      </c>
      <c r="L55" s="288">
        <v>1726</v>
      </c>
      <c r="M55" s="289">
        <v>1886</v>
      </c>
      <c r="N55" s="237">
        <f>L55-M55</f>
        <v>-160</v>
      </c>
      <c r="O55" s="237">
        <f>$F55*N55</f>
        <v>-21280</v>
      </c>
      <c r="P55" s="853">
        <f>O55/1000000</f>
        <v>-2.128E-2</v>
      </c>
      <c r="Q55" s="775"/>
    </row>
    <row r="56" spans="1:17" s="376" customFormat="1" ht="15.95" customHeight="1">
      <c r="A56" s="305"/>
      <c r="B56" s="307" t="s">
        <v>393</v>
      </c>
      <c r="C56" s="309"/>
      <c r="D56" s="39"/>
      <c r="E56" s="37"/>
      <c r="F56" s="314"/>
      <c r="G56" s="288"/>
      <c r="H56" s="289"/>
      <c r="I56" s="237"/>
      <c r="J56" s="237"/>
      <c r="K56" s="853"/>
      <c r="L56" s="288"/>
      <c r="M56" s="289"/>
      <c r="N56" s="237"/>
      <c r="O56" s="237"/>
      <c r="P56" s="853"/>
      <c r="Q56" s="775"/>
    </row>
    <row r="57" spans="1:17" s="403" customFormat="1" ht="15.95" customHeight="1">
      <c r="A57" s="305">
        <v>37</v>
      </c>
      <c r="B57" s="277" t="s">
        <v>34</v>
      </c>
      <c r="C57" s="309">
        <v>5295145</v>
      </c>
      <c r="D57" s="39" t="s">
        <v>12</v>
      </c>
      <c r="E57" s="37" t="s">
        <v>300</v>
      </c>
      <c r="F57" s="314">
        <v>-1000</v>
      </c>
      <c r="G57" s="288">
        <v>996297</v>
      </c>
      <c r="H57" s="289">
        <v>995917</v>
      </c>
      <c r="I57" s="237">
        <f>G57-H57</f>
        <v>380</v>
      </c>
      <c r="J57" s="237">
        <f>$F57*I57</f>
        <v>-380000</v>
      </c>
      <c r="K57" s="853">
        <f>J57/1000000</f>
        <v>-0.38</v>
      </c>
      <c r="L57" s="288">
        <v>990272</v>
      </c>
      <c r="M57" s="289">
        <v>990269</v>
      </c>
      <c r="N57" s="237">
        <f>L57-M57</f>
        <v>3</v>
      </c>
      <c r="O57" s="237">
        <f>$F57*N57</f>
        <v>-3000</v>
      </c>
      <c r="P57" s="853">
        <f>O57/1000000</f>
        <v>-3.0000000000000001E-3</v>
      </c>
      <c r="Q57" s="288"/>
    </row>
    <row r="58" spans="1:17" s="403" customFormat="1" ht="15.95" customHeight="1">
      <c r="A58" s="305">
        <v>38</v>
      </c>
      <c r="B58" s="277" t="s">
        <v>161</v>
      </c>
      <c r="C58" s="309">
        <v>5295146</v>
      </c>
      <c r="D58" s="309" t="s">
        <v>12</v>
      </c>
      <c r="E58" s="309" t="s">
        <v>300</v>
      </c>
      <c r="F58" s="314">
        <v>-1000</v>
      </c>
      <c r="G58" s="288">
        <v>986237</v>
      </c>
      <c r="H58" s="289">
        <v>986237</v>
      </c>
      <c r="I58" s="309">
        <f>G58-H58</f>
        <v>0</v>
      </c>
      <c r="J58" s="309">
        <f>$F58*I58</f>
        <v>0</v>
      </c>
      <c r="K58" s="828">
        <f>J58/1000000</f>
        <v>0</v>
      </c>
      <c r="L58" s="288">
        <v>969527</v>
      </c>
      <c r="M58" s="289">
        <v>969522</v>
      </c>
      <c r="N58" s="309">
        <f>L58-M58</f>
        <v>5</v>
      </c>
      <c r="O58" s="309">
        <f>$F58*N58</f>
        <v>-5000</v>
      </c>
      <c r="P58" s="828">
        <f>O58/1000000</f>
        <v>-5.0000000000000001E-3</v>
      </c>
      <c r="Q58" s="288"/>
    </row>
    <row r="59" spans="1:17" s="403" customFormat="1" ht="15.95" customHeight="1">
      <c r="A59" s="305"/>
      <c r="B59" s="277"/>
      <c r="C59" s="309"/>
      <c r="D59" s="309"/>
      <c r="E59" s="309"/>
      <c r="F59" s="314">
        <v>-1000</v>
      </c>
      <c r="G59" s="288">
        <v>979656</v>
      </c>
      <c r="H59" s="289">
        <v>978952</v>
      </c>
      <c r="I59" s="309">
        <f>G59-H59</f>
        <v>704</v>
      </c>
      <c r="J59" s="309">
        <f>$F59*I59</f>
        <v>-704000</v>
      </c>
      <c r="K59" s="828">
        <f>J59/1000000</f>
        <v>-0.70399999999999996</v>
      </c>
      <c r="L59" s="288"/>
      <c r="M59" s="289"/>
      <c r="N59" s="309"/>
      <c r="O59" s="309"/>
      <c r="P59" s="828"/>
      <c r="Q59" s="288"/>
    </row>
    <row r="60" spans="1:17" s="403" customFormat="1" ht="15.95" customHeight="1">
      <c r="A60" s="305"/>
      <c r="B60" s="307" t="s">
        <v>468</v>
      </c>
      <c r="C60" s="309"/>
      <c r="D60" s="309"/>
      <c r="E60" s="309"/>
      <c r="F60" s="314"/>
      <c r="G60" s="288"/>
      <c r="H60" s="289"/>
      <c r="I60" s="309"/>
      <c r="J60" s="309"/>
      <c r="K60" s="851"/>
      <c r="L60" s="289"/>
      <c r="M60" s="289"/>
      <c r="N60" s="309"/>
      <c r="O60" s="309"/>
      <c r="P60" s="851"/>
      <c r="Q60" s="775"/>
    </row>
    <row r="61" spans="1:17" s="403" customFormat="1" ht="15.95" customHeight="1">
      <c r="A61" s="305">
        <v>39</v>
      </c>
      <c r="B61" s="306" t="s">
        <v>469</v>
      </c>
      <c r="C61" s="309" t="s">
        <v>471</v>
      </c>
      <c r="D61" s="294" t="s">
        <v>438</v>
      </c>
      <c r="E61" s="277" t="s">
        <v>300</v>
      </c>
      <c r="F61" s="314">
        <v>-1</v>
      </c>
      <c r="G61" s="288">
        <v>634000</v>
      </c>
      <c r="H61" s="289">
        <v>-191000</v>
      </c>
      <c r="I61" s="237">
        <f>G61-H61</f>
        <v>825000</v>
      </c>
      <c r="J61" s="237">
        <f>$F61*I61</f>
        <v>-825000</v>
      </c>
      <c r="K61" s="853">
        <f>J61/1000000</f>
        <v>-0.82499999999999996</v>
      </c>
      <c r="L61" s="288">
        <v>0</v>
      </c>
      <c r="M61" s="289">
        <v>0</v>
      </c>
      <c r="N61" s="237">
        <f>L61-M61</f>
        <v>0</v>
      </c>
      <c r="O61" s="237">
        <f>$F61*N61</f>
        <v>0</v>
      </c>
      <c r="P61" s="853">
        <f>O61/1000000</f>
        <v>0</v>
      </c>
      <c r="Q61" s="775"/>
    </row>
    <row r="62" spans="1:17" s="403" customFormat="1" ht="15.95" customHeight="1">
      <c r="A62" s="305">
        <v>40</v>
      </c>
      <c r="B62" s="306" t="s">
        <v>470</v>
      </c>
      <c r="C62" s="309" t="s">
        <v>472</v>
      </c>
      <c r="D62" s="294" t="s">
        <v>438</v>
      </c>
      <c r="E62" s="277" t="s">
        <v>300</v>
      </c>
      <c r="F62" s="314">
        <v>-1</v>
      </c>
      <c r="G62" s="288">
        <v>2376000</v>
      </c>
      <c r="H62" s="289">
        <v>1744000</v>
      </c>
      <c r="I62" s="309">
        <f>G62-H62</f>
        <v>632000</v>
      </c>
      <c r="J62" s="309">
        <f>$F62*I62</f>
        <v>-632000</v>
      </c>
      <c r="K62" s="828">
        <f>J62/1000000</f>
        <v>-0.63200000000000001</v>
      </c>
      <c r="L62" s="288">
        <v>0</v>
      </c>
      <c r="M62" s="289">
        <v>0</v>
      </c>
      <c r="N62" s="309">
        <f>L62-M62</f>
        <v>0</v>
      </c>
      <c r="O62" s="309">
        <f>$F62*N62</f>
        <v>0</v>
      </c>
      <c r="P62" s="828">
        <f>O62/1000000</f>
        <v>0</v>
      </c>
      <c r="Q62" s="775"/>
    </row>
    <row r="63" spans="1:17" s="376" customFormat="1" ht="6" customHeight="1" thickBot="1">
      <c r="A63" s="557"/>
      <c r="B63" s="595"/>
      <c r="C63" s="310"/>
      <c r="D63" s="974"/>
      <c r="E63" s="408"/>
      <c r="F63" s="975"/>
      <c r="G63" s="378"/>
      <c r="H63" s="379"/>
      <c r="I63" s="976"/>
      <c r="J63" s="976"/>
      <c r="K63" s="977"/>
      <c r="L63" s="379"/>
      <c r="M63" s="379"/>
      <c r="N63" s="976"/>
      <c r="O63" s="976"/>
      <c r="P63" s="977"/>
      <c r="Q63" s="450"/>
    </row>
    <row r="64" spans="1:17" s="376" customFormat="1" ht="15" customHeight="1" thickTop="1">
      <c r="B64" s="15" t="s">
        <v>128</v>
      </c>
      <c r="F64" s="483"/>
      <c r="G64" s="289"/>
      <c r="H64" s="289"/>
      <c r="I64" s="442"/>
      <c r="J64" s="442"/>
      <c r="K64" s="862">
        <f>SUM(K8:K63)-K33</f>
        <v>-15.595483290000004</v>
      </c>
      <c r="N64" s="442"/>
      <c r="O64" s="442"/>
      <c r="P64" s="862">
        <f>SUM(P8:P63)-P33</f>
        <v>-1.7411081899999994</v>
      </c>
    </row>
    <row r="65" spans="1:17" s="376" customFormat="1" ht="1.5" customHeight="1">
      <c r="B65" s="15"/>
      <c r="F65" s="483"/>
      <c r="G65" s="289"/>
      <c r="H65" s="289"/>
      <c r="I65" s="442"/>
      <c r="J65" s="442"/>
      <c r="K65" s="863"/>
      <c r="N65" s="442"/>
      <c r="O65" s="442"/>
      <c r="P65" s="863"/>
    </row>
    <row r="66" spans="1:17" s="376" customFormat="1" ht="16.5">
      <c r="B66" s="15" t="s">
        <v>129</v>
      </c>
      <c r="F66" s="483"/>
      <c r="G66" s="289"/>
      <c r="H66" s="289"/>
      <c r="I66" s="442"/>
      <c r="J66" s="442"/>
      <c r="K66" s="862">
        <f>SUM(K64:K65)</f>
        <v>-15.595483290000004</v>
      </c>
      <c r="N66" s="442"/>
      <c r="O66" s="442"/>
      <c r="P66" s="862">
        <f>SUM(P64:P65)</f>
        <v>-1.7411081899999994</v>
      </c>
    </row>
    <row r="67" spans="1:17" s="376" customFormat="1" ht="15">
      <c r="F67" s="483"/>
      <c r="G67" s="289"/>
      <c r="H67" s="289"/>
      <c r="K67" s="544"/>
      <c r="P67" s="544"/>
    </row>
    <row r="68" spans="1:17" s="376" customFormat="1" ht="15">
      <c r="F68" s="483"/>
      <c r="G68" s="289"/>
      <c r="H68" s="289"/>
      <c r="K68" s="544"/>
      <c r="P68" s="544"/>
      <c r="Q68" s="657" t="str">
        <f>NDPL!$Q$1</f>
        <v>DECEMBER-2023</v>
      </c>
    </row>
    <row r="69" spans="1:17" s="376" customFormat="1" ht="15">
      <c r="F69" s="483"/>
      <c r="G69" s="289"/>
      <c r="H69" s="289"/>
      <c r="K69" s="544"/>
      <c r="P69" s="544"/>
    </row>
    <row r="70" spans="1:17" s="376" customFormat="1" ht="15">
      <c r="F70" s="483"/>
      <c r="G70" s="289"/>
      <c r="H70" s="289"/>
      <c r="K70" s="544"/>
      <c r="P70" s="544"/>
      <c r="Q70" s="657"/>
    </row>
    <row r="71" spans="1:17" s="376" customFormat="1" ht="18.75" thickBot="1">
      <c r="A71" s="79" t="s">
        <v>219</v>
      </c>
      <c r="F71" s="483"/>
      <c r="G71" s="658"/>
      <c r="H71" s="658"/>
      <c r="I71" s="41" t="s">
        <v>7</v>
      </c>
      <c r="J71" s="403"/>
      <c r="K71" s="826"/>
      <c r="L71" s="403"/>
      <c r="M71" s="403"/>
      <c r="N71" s="41" t="s">
        <v>348</v>
      </c>
      <c r="O71" s="403"/>
      <c r="P71" s="826"/>
    </row>
    <row r="72" spans="1:17" s="376" customFormat="1" ht="39.75" thickTop="1" thickBot="1">
      <c r="A72" s="419" t="s">
        <v>8</v>
      </c>
      <c r="B72" s="420" t="s">
        <v>9</v>
      </c>
      <c r="C72" s="421" t="s">
        <v>1</v>
      </c>
      <c r="D72" s="421" t="s">
        <v>2</v>
      </c>
      <c r="E72" s="421" t="s">
        <v>3</v>
      </c>
      <c r="F72" s="421" t="s">
        <v>10</v>
      </c>
      <c r="G72" s="419" t="str">
        <f>NDPL!G5</f>
        <v>FINAL READING 31/12/2023</v>
      </c>
      <c r="H72" s="421" t="str">
        <f>NDPL!H5</f>
        <v>INTIAL READING 01/12/2023</v>
      </c>
      <c r="I72" s="421" t="s">
        <v>4</v>
      </c>
      <c r="J72" s="421" t="s">
        <v>5</v>
      </c>
      <c r="K72" s="836" t="s">
        <v>6</v>
      </c>
      <c r="L72" s="419" t="str">
        <f>NDPL!G5</f>
        <v>FINAL READING 31/12/2023</v>
      </c>
      <c r="M72" s="421" t="str">
        <f>NDPL!H5</f>
        <v>INTIAL READING 01/12/2023</v>
      </c>
      <c r="N72" s="421" t="s">
        <v>4</v>
      </c>
      <c r="O72" s="421" t="s">
        <v>5</v>
      </c>
      <c r="P72" s="836" t="s">
        <v>6</v>
      </c>
      <c r="Q72" s="437" t="s">
        <v>266</v>
      </c>
    </row>
    <row r="73" spans="1:17" s="376" customFormat="1" ht="17.25" thickTop="1" thickBot="1">
      <c r="A73" s="643"/>
      <c r="B73" s="659"/>
      <c r="C73" s="643"/>
      <c r="D73" s="643"/>
      <c r="E73" s="643"/>
      <c r="F73" s="660"/>
      <c r="G73" s="643"/>
      <c r="H73" s="643"/>
      <c r="I73" s="643"/>
      <c r="J73" s="643"/>
      <c r="K73" s="864"/>
      <c r="L73" s="643"/>
      <c r="M73" s="643"/>
      <c r="N73" s="643"/>
      <c r="O73" s="643"/>
      <c r="P73" s="864"/>
    </row>
    <row r="74" spans="1:17" s="376" customFormat="1" ht="15.95" customHeight="1" thickTop="1">
      <c r="A74" s="303"/>
      <c r="B74" s="304" t="s">
        <v>116</v>
      </c>
      <c r="C74" s="32"/>
      <c r="D74" s="32"/>
      <c r="E74" s="32"/>
      <c r="F74" s="278"/>
      <c r="G74" s="25"/>
      <c r="H74" s="385"/>
      <c r="I74" s="385"/>
      <c r="J74" s="385"/>
      <c r="K74" s="829"/>
      <c r="L74" s="25"/>
      <c r="M74" s="385"/>
      <c r="N74" s="385"/>
      <c r="O74" s="385"/>
      <c r="P74" s="829"/>
      <c r="Q74" s="441"/>
    </row>
    <row r="75" spans="1:17" s="376" customFormat="1" ht="15.95" customHeight="1">
      <c r="A75" s="305">
        <v>1</v>
      </c>
      <c r="B75" s="306" t="s">
        <v>14</v>
      </c>
      <c r="C75" s="309">
        <v>4864977</v>
      </c>
      <c r="D75" s="36" t="s">
        <v>12</v>
      </c>
      <c r="E75" s="37" t="s">
        <v>300</v>
      </c>
      <c r="F75" s="314">
        <v>-1000</v>
      </c>
      <c r="G75" s="288">
        <v>1702</v>
      </c>
      <c r="H75" s="289">
        <v>1297</v>
      </c>
      <c r="I75" s="289">
        <f>G75-H75</f>
        <v>405</v>
      </c>
      <c r="J75" s="289">
        <f>$F75*I75</f>
        <v>-405000</v>
      </c>
      <c r="K75" s="822">
        <f>J75/1000000</f>
        <v>-0.40500000000000003</v>
      </c>
      <c r="L75" s="288">
        <v>455</v>
      </c>
      <c r="M75" s="289">
        <v>375</v>
      </c>
      <c r="N75" s="289">
        <f>L75-M75</f>
        <v>80</v>
      </c>
      <c r="O75" s="289">
        <f>$F75*N75</f>
        <v>-80000</v>
      </c>
      <c r="P75" s="822">
        <f>O75/1000000</f>
        <v>-0.08</v>
      </c>
      <c r="Q75" s="388"/>
    </row>
    <row r="76" spans="1:17" s="376" customFormat="1" ht="15.95" customHeight="1">
      <c r="A76" s="305">
        <v>2</v>
      </c>
      <c r="B76" s="306" t="s">
        <v>15</v>
      </c>
      <c r="C76" s="309">
        <v>4864939</v>
      </c>
      <c r="D76" s="36" t="s">
        <v>12</v>
      </c>
      <c r="E76" s="37" t="s">
        <v>300</v>
      </c>
      <c r="F76" s="314">
        <v>-1000</v>
      </c>
      <c r="G76" s="288">
        <v>1311</v>
      </c>
      <c r="H76" s="289">
        <v>820</v>
      </c>
      <c r="I76" s="289">
        <f>G76-H76</f>
        <v>491</v>
      </c>
      <c r="J76" s="289">
        <f>$F76*I76</f>
        <v>-491000</v>
      </c>
      <c r="K76" s="822">
        <f>J76/1000000</f>
        <v>-0.49099999999999999</v>
      </c>
      <c r="L76" s="288">
        <v>131</v>
      </c>
      <c r="M76" s="289">
        <v>0</v>
      </c>
      <c r="N76" s="289">
        <f>L76-M76</f>
        <v>131</v>
      </c>
      <c r="O76" s="289">
        <f>$F76*N76</f>
        <v>-131000</v>
      </c>
      <c r="P76" s="822">
        <f>O76/1000000</f>
        <v>-0.13100000000000001</v>
      </c>
      <c r="Q76" s="388"/>
    </row>
    <row r="77" spans="1:17" s="376" customFormat="1" ht="15">
      <c r="A77" s="305">
        <v>3</v>
      </c>
      <c r="B77" s="306" t="s">
        <v>16</v>
      </c>
      <c r="C77" s="309">
        <v>5100230</v>
      </c>
      <c r="D77" s="36" t="s">
        <v>12</v>
      </c>
      <c r="E77" s="37" t="s">
        <v>300</v>
      </c>
      <c r="F77" s="314">
        <v>-1000</v>
      </c>
      <c r="G77" s="288">
        <v>774</v>
      </c>
      <c r="H77" s="289">
        <v>477</v>
      </c>
      <c r="I77" s="289">
        <f>G77-H77</f>
        <v>297</v>
      </c>
      <c r="J77" s="289">
        <f>$F77*I77</f>
        <v>-297000</v>
      </c>
      <c r="K77" s="822">
        <f>J77/1000000</f>
        <v>-0.29699999999999999</v>
      </c>
      <c r="L77" s="288">
        <v>116</v>
      </c>
      <c r="M77" s="289">
        <v>59</v>
      </c>
      <c r="N77" s="289">
        <f>L77-M77</f>
        <v>57</v>
      </c>
      <c r="O77" s="289">
        <f>$F77*N77</f>
        <v>-57000</v>
      </c>
      <c r="P77" s="822">
        <f>O77/1000000</f>
        <v>-5.7000000000000002E-2</v>
      </c>
      <c r="Q77" s="377"/>
    </row>
    <row r="78" spans="1:17" s="376" customFormat="1" ht="15">
      <c r="A78" s="305">
        <v>4</v>
      </c>
      <c r="B78" s="306" t="s">
        <v>151</v>
      </c>
      <c r="C78" s="309">
        <v>4864812</v>
      </c>
      <c r="D78" s="36" t="s">
        <v>12</v>
      </c>
      <c r="E78" s="37" t="s">
        <v>300</v>
      </c>
      <c r="F78" s="314">
        <v>-1000</v>
      </c>
      <c r="G78" s="288">
        <v>3080</v>
      </c>
      <c r="H78" s="289">
        <v>2471</v>
      </c>
      <c r="I78" s="289">
        <f>G78-H78</f>
        <v>609</v>
      </c>
      <c r="J78" s="289">
        <f>$F78*I78</f>
        <v>-609000</v>
      </c>
      <c r="K78" s="822">
        <f>J78/1000000</f>
        <v>-0.60899999999999999</v>
      </c>
      <c r="L78" s="288">
        <v>999768</v>
      </c>
      <c r="M78" s="289">
        <v>999755</v>
      </c>
      <c r="N78" s="289">
        <f>L78-M78</f>
        <v>13</v>
      </c>
      <c r="O78" s="289">
        <f>$F78*N78</f>
        <v>-13000</v>
      </c>
      <c r="P78" s="822">
        <f>O78/1000000</f>
        <v>-1.2999999999999999E-2</v>
      </c>
      <c r="Q78" s="615"/>
    </row>
    <row r="79" spans="1:17" s="376" customFormat="1" ht="15.95" customHeight="1">
      <c r="A79" s="305"/>
      <c r="B79" s="307" t="s">
        <v>117</v>
      </c>
      <c r="C79" s="309"/>
      <c r="D79" s="39"/>
      <c r="E79" s="39"/>
      <c r="F79" s="314"/>
      <c r="G79" s="288"/>
      <c r="H79" s="289"/>
      <c r="I79" s="391"/>
      <c r="J79" s="391"/>
      <c r="K79" s="865"/>
      <c r="L79" s="288"/>
      <c r="M79" s="289"/>
      <c r="N79" s="391"/>
      <c r="O79" s="391"/>
      <c r="P79" s="865"/>
      <c r="Q79" s="380"/>
    </row>
    <row r="80" spans="1:17" s="376" customFormat="1" ht="15" customHeight="1">
      <c r="A80" s="305">
        <v>5</v>
      </c>
      <c r="B80" s="306" t="s">
        <v>118</v>
      </c>
      <c r="C80" s="309">
        <v>4864978</v>
      </c>
      <c r="D80" s="36" t="s">
        <v>12</v>
      </c>
      <c r="E80" s="37" t="s">
        <v>300</v>
      </c>
      <c r="F80" s="314">
        <v>-1000</v>
      </c>
      <c r="G80" s="288">
        <v>41950</v>
      </c>
      <c r="H80" s="289">
        <v>41898</v>
      </c>
      <c r="I80" s="391">
        <f>G80-H80</f>
        <v>52</v>
      </c>
      <c r="J80" s="391">
        <f>$F80*I80</f>
        <v>-52000</v>
      </c>
      <c r="K80" s="865">
        <f>J80/1000000</f>
        <v>-5.1999999999999998E-2</v>
      </c>
      <c r="L80" s="288">
        <v>999502</v>
      </c>
      <c r="M80" s="289">
        <v>999037</v>
      </c>
      <c r="N80" s="391">
        <f>L80-M80</f>
        <v>465</v>
      </c>
      <c r="O80" s="391">
        <f>$F80*N80</f>
        <v>-465000</v>
      </c>
      <c r="P80" s="865">
        <f>O80/1000000</f>
        <v>-0.46500000000000002</v>
      </c>
      <c r="Q80" s="380"/>
    </row>
    <row r="81" spans="1:17" s="376" customFormat="1" ht="15" customHeight="1">
      <c r="A81" s="305">
        <v>6</v>
      </c>
      <c r="B81" s="306" t="s">
        <v>119</v>
      </c>
      <c r="C81" s="309">
        <v>5128466</v>
      </c>
      <c r="D81" s="36" t="s">
        <v>12</v>
      </c>
      <c r="E81" s="37" t="s">
        <v>300</v>
      </c>
      <c r="F81" s="314">
        <v>-500</v>
      </c>
      <c r="G81" s="288">
        <v>25230</v>
      </c>
      <c r="H81" s="289">
        <v>25108</v>
      </c>
      <c r="I81" s="391">
        <f>G81-H81</f>
        <v>122</v>
      </c>
      <c r="J81" s="391">
        <f>$F81*I81</f>
        <v>-61000</v>
      </c>
      <c r="K81" s="865">
        <f>J81/1000000</f>
        <v>-6.0999999999999999E-2</v>
      </c>
      <c r="L81" s="288">
        <v>2191</v>
      </c>
      <c r="M81" s="289">
        <v>1632</v>
      </c>
      <c r="N81" s="391">
        <f>L81-M81</f>
        <v>559</v>
      </c>
      <c r="O81" s="391">
        <f>$F81*N81</f>
        <v>-279500</v>
      </c>
      <c r="P81" s="865">
        <f>O81/1000000</f>
        <v>-0.27950000000000003</v>
      </c>
      <c r="Q81" s="380"/>
    </row>
    <row r="82" spans="1:17" s="376" customFormat="1" ht="15" customHeight="1">
      <c r="A82" s="305">
        <v>7</v>
      </c>
      <c r="B82" s="306" t="s">
        <v>120</v>
      </c>
      <c r="C82" s="309">
        <v>4864973</v>
      </c>
      <c r="D82" s="36" t="s">
        <v>12</v>
      </c>
      <c r="E82" s="37" t="s">
        <v>300</v>
      </c>
      <c r="F82" s="314">
        <v>-1000</v>
      </c>
      <c r="G82" s="288">
        <v>466</v>
      </c>
      <c r="H82" s="289">
        <v>448</v>
      </c>
      <c r="I82" s="391">
        <f>G82-H82</f>
        <v>18</v>
      </c>
      <c r="J82" s="391">
        <f>$F82*I82</f>
        <v>-18000</v>
      </c>
      <c r="K82" s="865">
        <f>J82/1000000</f>
        <v>-1.7999999999999999E-2</v>
      </c>
      <c r="L82" s="288">
        <v>148</v>
      </c>
      <c r="M82" s="289">
        <v>64</v>
      </c>
      <c r="N82" s="391">
        <f>L82-M82</f>
        <v>84</v>
      </c>
      <c r="O82" s="391">
        <f>$F82*N82</f>
        <v>-84000</v>
      </c>
      <c r="P82" s="865">
        <f>O82/1000000</f>
        <v>-8.4000000000000005E-2</v>
      </c>
      <c r="Q82" s="380"/>
    </row>
    <row r="83" spans="1:17" s="410" customFormat="1" ht="15" customHeight="1">
      <c r="A83" s="795">
        <v>8</v>
      </c>
      <c r="B83" s="796" t="s">
        <v>499</v>
      </c>
      <c r="C83" s="799">
        <v>5128414</v>
      </c>
      <c r="D83" s="57" t="s">
        <v>12</v>
      </c>
      <c r="E83" s="58" t="s">
        <v>300</v>
      </c>
      <c r="F83" s="314">
        <v>-1000</v>
      </c>
      <c r="G83" s="288">
        <v>100</v>
      </c>
      <c r="H83" s="289">
        <v>63</v>
      </c>
      <c r="I83" s="391">
        <f>G83-H83</f>
        <v>37</v>
      </c>
      <c r="J83" s="391">
        <f>$F83*I83</f>
        <v>-37000</v>
      </c>
      <c r="K83" s="865">
        <f>J83/1000000</f>
        <v>-3.6999999999999998E-2</v>
      </c>
      <c r="L83" s="288">
        <v>74</v>
      </c>
      <c r="M83" s="289">
        <v>8</v>
      </c>
      <c r="N83" s="391">
        <f>L83-M83</f>
        <v>66</v>
      </c>
      <c r="O83" s="391">
        <f>$F83*N83</f>
        <v>-66000</v>
      </c>
      <c r="P83" s="865">
        <f>O83/1000000</f>
        <v>-6.6000000000000003E-2</v>
      </c>
      <c r="Q83" s="505"/>
    </row>
    <row r="84" spans="1:17" s="376" customFormat="1" ht="15.75" customHeight="1">
      <c r="A84" s="305">
        <v>9</v>
      </c>
      <c r="B84" s="306" t="s">
        <v>121</v>
      </c>
      <c r="C84" s="309">
        <v>4865024</v>
      </c>
      <c r="D84" s="36" t="s">
        <v>12</v>
      </c>
      <c r="E84" s="37" t="s">
        <v>300</v>
      </c>
      <c r="F84" s="314">
        <v>-1000</v>
      </c>
      <c r="G84" s="288">
        <v>2012</v>
      </c>
      <c r="H84" s="289">
        <v>1980</v>
      </c>
      <c r="I84" s="289">
        <f>G84-H84</f>
        <v>32</v>
      </c>
      <c r="J84" s="289">
        <f>$F84*I84</f>
        <v>-32000</v>
      </c>
      <c r="K84" s="822">
        <f>J84/1000000</f>
        <v>-3.2000000000000001E-2</v>
      </c>
      <c r="L84" s="288">
        <v>188</v>
      </c>
      <c r="M84" s="289">
        <v>110</v>
      </c>
      <c r="N84" s="289">
        <f>L84-M84</f>
        <v>78</v>
      </c>
      <c r="O84" s="289">
        <f>$F84*N84</f>
        <v>-78000</v>
      </c>
      <c r="P84" s="822">
        <f>O84/1000000</f>
        <v>-7.8E-2</v>
      </c>
      <c r="Q84" s="615"/>
    </row>
    <row r="85" spans="1:17" s="376" customFormat="1" ht="15.75" customHeight="1">
      <c r="A85" s="305"/>
      <c r="B85" s="308" t="s">
        <v>122</v>
      </c>
      <c r="C85" s="309"/>
      <c r="D85" s="36"/>
      <c r="E85" s="36"/>
      <c r="F85" s="314"/>
      <c r="G85" s="288"/>
      <c r="H85" s="289"/>
      <c r="I85" s="391"/>
      <c r="J85" s="391"/>
      <c r="K85" s="865"/>
      <c r="L85" s="288"/>
      <c r="M85" s="289"/>
      <c r="N85" s="391"/>
      <c r="O85" s="391"/>
      <c r="P85" s="865"/>
      <c r="Q85" s="380"/>
    </row>
    <row r="86" spans="1:17" s="376" customFormat="1" ht="15.95" customHeight="1">
      <c r="A86" s="305">
        <v>10</v>
      </c>
      <c r="B86" s="306" t="s">
        <v>123</v>
      </c>
      <c r="C86" s="309">
        <v>5128441</v>
      </c>
      <c r="D86" s="36" t="s">
        <v>12</v>
      </c>
      <c r="E86" s="37" t="s">
        <v>300</v>
      </c>
      <c r="F86" s="314">
        <v>-1000</v>
      </c>
      <c r="G86" s="288">
        <v>189</v>
      </c>
      <c r="H86" s="289">
        <v>154</v>
      </c>
      <c r="I86" s="391">
        <f>G86-H86</f>
        <v>35</v>
      </c>
      <c r="J86" s="391">
        <f>$F86*I86</f>
        <v>-35000</v>
      </c>
      <c r="K86" s="865">
        <f>J86/1000000</f>
        <v>-3.5000000000000003E-2</v>
      </c>
      <c r="L86" s="288">
        <v>945</v>
      </c>
      <c r="M86" s="289">
        <v>873</v>
      </c>
      <c r="N86" s="391">
        <f>L86-M86</f>
        <v>72</v>
      </c>
      <c r="O86" s="391">
        <f>$F86*N86</f>
        <v>-72000</v>
      </c>
      <c r="P86" s="865">
        <f>O86/1000000</f>
        <v>-7.1999999999999995E-2</v>
      </c>
      <c r="Q86" s="505"/>
    </row>
    <row r="87" spans="1:17" s="376" customFormat="1" ht="15.95" customHeight="1">
      <c r="A87" s="305">
        <v>11</v>
      </c>
      <c r="B87" s="306" t="s">
        <v>124</v>
      </c>
      <c r="C87" s="309">
        <v>5128429</v>
      </c>
      <c r="D87" s="36" t="s">
        <v>12</v>
      </c>
      <c r="E87" s="37" t="s">
        <v>300</v>
      </c>
      <c r="F87" s="314">
        <v>-1000</v>
      </c>
      <c r="G87" s="288">
        <v>1294</v>
      </c>
      <c r="H87" s="289">
        <v>1241</v>
      </c>
      <c r="I87" s="391">
        <f>G87-H87</f>
        <v>53</v>
      </c>
      <c r="J87" s="391">
        <f>$F87*I87</f>
        <v>-53000</v>
      </c>
      <c r="K87" s="865">
        <f>J87/1000000</f>
        <v>-5.2999999999999999E-2</v>
      </c>
      <c r="L87" s="288">
        <v>1852</v>
      </c>
      <c r="M87" s="289">
        <v>1669</v>
      </c>
      <c r="N87" s="391">
        <f>L87-M87</f>
        <v>183</v>
      </c>
      <c r="O87" s="391">
        <f>$F87*N87</f>
        <v>-183000</v>
      </c>
      <c r="P87" s="865">
        <f>O87/1000000</f>
        <v>-0.183</v>
      </c>
      <c r="Q87" s="388"/>
    </row>
    <row r="88" spans="1:17" s="376" customFormat="1" ht="15.95" customHeight="1">
      <c r="A88" s="305"/>
      <c r="B88" s="307" t="s">
        <v>125</v>
      </c>
      <c r="C88" s="309"/>
      <c r="D88" s="39"/>
      <c r="E88" s="39"/>
      <c r="F88" s="314"/>
      <c r="G88" s="288"/>
      <c r="H88" s="289"/>
      <c r="I88" s="391"/>
      <c r="J88" s="391"/>
      <c r="K88" s="865"/>
      <c r="L88" s="288"/>
      <c r="M88" s="289"/>
      <c r="N88" s="391"/>
      <c r="O88" s="391"/>
      <c r="P88" s="865"/>
      <c r="Q88" s="380"/>
    </row>
    <row r="89" spans="1:17" s="376" customFormat="1" ht="19.5" customHeight="1">
      <c r="A89" s="305">
        <v>12</v>
      </c>
      <c r="B89" s="306" t="s">
        <v>126</v>
      </c>
      <c r="C89" s="309">
        <v>4864838</v>
      </c>
      <c r="D89" s="36" t="s">
        <v>12</v>
      </c>
      <c r="E89" s="37" t="s">
        <v>300</v>
      </c>
      <c r="F89" s="314">
        <v>-5000</v>
      </c>
      <c r="G89" s="288">
        <v>14365</v>
      </c>
      <c r="H89" s="289">
        <v>14277</v>
      </c>
      <c r="I89" s="391">
        <f>G89-H89</f>
        <v>88</v>
      </c>
      <c r="J89" s="391">
        <f>$F89*I89</f>
        <v>-440000</v>
      </c>
      <c r="K89" s="865">
        <f>J89/1000000</f>
        <v>-0.44</v>
      </c>
      <c r="L89" s="288">
        <v>844</v>
      </c>
      <c r="M89" s="289">
        <v>819</v>
      </c>
      <c r="N89" s="391">
        <f>L89-M89</f>
        <v>25</v>
      </c>
      <c r="O89" s="391">
        <f>$F89*N89</f>
        <v>-125000</v>
      </c>
      <c r="P89" s="865">
        <f>O89/1000000</f>
        <v>-0.125</v>
      </c>
      <c r="Q89" s="387"/>
    </row>
    <row r="90" spans="1:17" s="376" customFormat="1" ht="19.5" customHeight="1">
      <c r="A90" s="305">
        <v>13</v>
      </c>
      <c r="B90" s="306" t="s">
        <v>127</v>
      </c>
      <c r="C90" s="309">
        <v>4864910</v>
      </c>
      <c r="D90" s="36" t="s">
        <v>12</v>
      </c>
      <c r="E90" s="37" t="s">
        <v>300</v>
      </c>
      <c r="F90" s="314">
        <v>-1000</v>
      </c>
      <c r="G90" s="288">
        <v>3335</v>
      </c>
      <c r="H90" s="289">
        <v>2201</v>
      </c>
      <c r="I90" s="289">
        <f>G90-H90</f>
        <v>1134</v>
      </c>
      <c r="J90" s="289">
        <f>$F90*I90</f>
        <v>-1134000</v>
      </c>
      <c r="K90" s="822">
        <f>J90/1000000</f>
        <v>-1.1339999999999999</v>
      </c>
      <c r="L90" s="288">
        <v>0</v>
      </c>
      <c r="M90" s="289">
        <v>0</v>
      </c>
      <c r="N90" s="289">
        <f>L90-M90</f>
        <v>0</v>
      </c>
      <c r="O90" s="289">
        <f>$F90*N90</f>
        <v>0</v>
      </c>
      <c r="P90" s="822">
        <f>O90/1000000</f>
        <v>0</v>
      </c>
      <c r="Q90" s="552"/>
    </row>
    <row r="91" spans="1:17" s="376" customFormat="1" ht="19.5" customHeight="1">
      <c r="A91" s="305">
        <v>14</v>
      </c>
      <c r="B91" s="306" t="s">
        <v>362</v>
      </c>
      <c r="C91" s="309">
        <v>4864931</v>
      </c>
      <c r="D91" s="36" t="s">
        <v>12</v>
      </c>
      <c r="E91" s="37" t="s">
        <v>300</v>
      </c>
      <c r="F91" s="314">
        <v>-1000</v>
      </c>
      <c r="G91" s="288">
        <v>13446</v>
      </c>
      <c r="H91" s="289">
        <v>12526</v>
      </c>
      <c r="I91" s="289">
        <f>G91-H91</f>
        <v>920</v>
      </c>
      <c r="J91" s="289">
        <f>$F91*I91</f>
        <v>-920000</v>
      </c>
      <c r="K91" s="822">
        <f>J91/1000000</f>
        <v>-0.92</v>
      </c>
      <c r="L91" s="288">
        <v>912</v>
      </c>
      <c r="M91" s="289">
        <v>912</v>
      </c>
      <c r="N91" s="289">
        <f>L91-M91</f>
        <v>0</v>
      </c>
      <c r="O91" s="289">
        <f>$F91*N91</f>
        <v>0</v>
      </c>
      <c r="P91" s="822">
        <f>O91/1000000</f>
        <v>0</v>
      </c>
      <c r="Q91" s="380"/>
    </row>
    <row r="92" spans="1:17" s="406" customFormat="1" ht="15.75" thickBot="1">
      <c r="A92" s="557"/>
      <c r="B92" s="617"/>
      <c r="C92" s="310"/>
      <c r="D92" s="80"/>
      <c r="E92" s="408"/>
      <c r="F92" s="310"/>
      <c r="G92" s="378"/>
      <c r="H92" s="379"/>
      <c r="I92" s="379"/>
      <c r="J92" s="379"/>
      <c r="K92" s="866"/>
      <c r="L92" s="378"/>
      <c r="M92" s="379"/>
      <c r="N92" s="379"/>
      <c r="O92" s="379"/>
      <c r="P92" s="866"/>
      <c r="Q92" s="618"/>
    </row>
    <row r="93" spans="1:17" ht="18.75" thickTop="1">
      <c r="A93" s="376"/>
      <c r="B93" s="258" t="s">
        <v>221</v>
      </c>
      <c r="C93" s="376"/>
      <c r="D93" s="376"/>
      <c r="E93" s="376"/>
      <c r="F93" s="483"/>
      <c r="G93" s="376"/>
      <c r="H93" s="376"/>
      <c r="I93" s="442"/>
      <c r="J93" s="442"/>
      <c r="K93" s="113">
        <f>SUM(K75:K92)</f>
        <v>-4.5839999999999996</v>
      </c>
      <c r="L93" s="403"/>
      <c r="M93" s="376"/>
      <c r="N93" s="442"/>
      <c r="O93" s="442"/>
      <c r="P93" s="113">
        <f>SUM(P75:P92)</f>
        <v>-1.6335000000000004</v>
      </c>
      <c r="Q93" s="376"/>
    </row>
    <row r="94" spans="1:17" ht="18">
      <c r="B94" s="258"/>
      <c r="F94" s="165"/>
      <c r="I94" s="16"/>
      <c r="J94" s="16"/>
      <c r="K94" s="867"/>
      <c r="L94" s="17"/>
      <c r="N94" s="16"/>
      <c r="O94" s="16"/>
      <c r="P94" s="875"/>
    </row>
    <row r="95" spans="1:17" ht="18">
      <c r="B95" s="258" t="s">
        <v>133</v>
      </c>
      <c r="F95" s="165"/>
      <c r="I95" s="16"/>
      <c r="J95" s="16"/>
      <c r="K95" s="868">
        <f>SUM(K93:K94)</f>
        <v>-4.5839999999999996</v>
      </c>
      <c r="L95" s="17"/>
      <c r="N95" s="16"/>
      <c r="O95" s="16"/>
      <c r="P95" s="868">
        <f>SUM(P93:P94)</f>
        <v>-1.6335000000000004</v>
      </c>
    </row>
    <row r="96" spans="1:17" ht="15">
      <c r="F96" s="165"/>
      <c r="I96" s="16"/>
      <c r="J96" s="16"/>
      <c r="K96" s="867"/>
      <c r="L96" s="17"/>
      <c r="N96" s="16"/>
      <c r="O96" s="16"/>
      <c r="P96" s="867"/>
    </row>
    <row r="97" spans="1:18" ht="15">
      <c r="F97" s="165"/>
      <c r="I97" s="16"/>
      <c r="J97" s="16"/>
      <c r="K97" s="867"/>
      <c r="L97" s="17"/>
      <c r="N97" s="16"/>
      <c r="O97" s="16"/>
      <c r="P97" s="867"/>
    </row>
    <row r="98" spans="1:18" ht="15">
      <c r="F98" s="165"/>
      <c r="I98" s="16"/>
      <c r="J98" s="16"/>
      <c r="K98" s="867"/>
      <c r="L98" s="17"/>
      <c r="N98" s="16"/>
      <c r="O98" s="16"/>
      <c r="P98" s="867"/>
      <c r="Q98" s="218" t="str">
        <f>NDPL!Q1</f>
        <v>DECEMBER-2023</v>
      </c>
      <c r="R98" s="218"/>
    </row>
    <row r="99" spans="1:18" ht="18.75" thickBot="1">
      <c r="A99" s="267" t="s">
        <v>220</v>
      </c>
      <c r="F99" s="165"/>
      <c r="G99" s="6"/>
      <c r="H99" s="6"/>
      <c r="I99" s="41" t="s">
        <v>7</v>
      </c>
      <c r="J99" s="17"/>
      <c r="K99" s="685"/>
      <c r="L99" s="17"/>
      <c r="M99" s="17"/>
      <c r="N99" s="41" t="s">
        <v>348</v>
      </c>
      <c r="O99" s="17"/>
      <c r="P99" s="685"/>
    </row>
    <row r="100" spans="1:18" ht="48" customHeight="1" thickTop="1" thickBot="1">
      <c r="A100" s="31" t="s">
        <v>8</v>
      </c>
      <c r="B100" s="28" t="s">
        <v>9</v>
      </c>
      <c r="C100" s="29" t="s">
        <v>1</v>
      </c>
      <c r="D100" s="29" t="s">
        <v>2</v>
      </c>
      <c r="E100" s="29" t="s">
        <v>3</v>
      </c>
      <c r="F100" s="29" t="s">
        <v>10</v>
      </c>
      <c r="G100" s="31" t="str">
        <f>NDPL!G5</f>
        <v>FINAL READING 31/12/2023</v>
      </c>
      <c r="H100" s="29" t="str">
        <f>NDPL!H5</f>
        <v>INTIAL READING 01/12/2023</v>
      </c>
      <c r="I100" s="29" t="s">
        <v>4</v>
      </c>
      <c r="J100" s="29" t="s">
        <v>5</v>
      </c>
      <c r="K100" s="857" t="s">
        <v>6</v>
      </c>
      <c r="L100" s="31" t="str">
        <f>NDPL!G5</f>
        <v>FINAL READING 31/12/2023</v>
      </c>
      <c r="M100" s="29" t="str">
        <f>NDPL!H5</f>
        <v>INTIAL READING 01/12/2023</v>
      </c>
      <c r="N100" s="29" t="s">
        <v>4</v>
      </c>
      <c r="O100" s="29" t="s">
        <v>5</v>
      </c>
      <c r="P100" s="857" t="s">
        <v>6</v>
      </c>
      <c r="Q100" s="30" t="s">
        <v>266</v>
      </c>
    </row>
    <row r="101" spans="1:18" ht="17.25" thickTop="1" thickBot="1">
      <c r="A101" s="5"/>
      <c r="B101" s="38"/>
      <c r="C101" s="4"/>
      <c r="D101" s="4"/>
      <c r="E101" s="4"/>
      <c r="F101" s="279"/>
      <c r="G101" s="4"/>
      <c r="H101" s="4"/>
      <c r="I101" s="4"/>
      <c r="J101" s="4"/>
      <c r="K101" s="858"/>
      <c r="L101" s="18"/>
      <c r="M101" s="4"/>
      <c r="N101" s="4"/>
      <c r="O101" s="4"/>
      <c r="P101" s="858"/>
    </row>
    <row r="102" spans="1:18" ht="15.95" customHeight="1" thickTop="1">
      <c r="A102" s="303"/>
      <c r="B102" s="312" t="s">
        <v>30</v>
      </c>
      <c r="C102" s="784"/>
      <c r="D102" s="74"/>
      <c r="E102" s="81"/>
      <c r="F102" s="280"/>
      <c r="G102" s="27"/>
      <c r="H102" s="23"/>
      <c r="I102" s="24"/>
      <c r="J102" s="24"/>
      <c r="K102" s="869"/>
      <c r="L102" s="22"/>
      <c r="M102" s="23"/>
      <c r="N102" s="24"/>
      <c r="O102" s="24"/>
      <c r="P102" s="869"/>
      <c r="Q102" s="124"/>
    </row>
    <row r="103" spans="1:18" s="376" customFormat="1" ht="15.95" customHeight="1">
      <c r="A103" s="305">
        <v>1</v>
      </c>
      <c r="B103" s="306" t="s">
        <v>31</v>
      </c>
      <c r="C103" s="762">
        <v>4864791</v>
      </c>
      <c r="D103" s="382" t="s">
        <v>12</v>
      </c>
      <c r="E103" s="383" t="s">
        <v>300</v>
      </c>
      <c r="F103" s="314">
        <v>-266.67</v>
      </c>
      <c r="G103" s="288">
        <v>990415</v>
      </c>
      <c r="H103" s="289">
        <v>990628</v>
      </c>
      <c r="I103" s="237">
        <f>G103-H103</f>
        <v>-213</v>
      </c>
      <c r="J103" s="237">
        <f>$F103*I103</f>
        <v>56800.710000000006</v>
      </c>
      <c r="K103" s="853">
        <f>J103/1000000</f>
        <v>5.6800710000000004E-2</v>
      </c>
      <c r="L103" s="288">
        <v>999948</v>
      </c>
      <c r="M103" s="289">
        <v>999964</v>
      </c>
      <c r="N103" s="237">
        <f>L103-M103</f>
        <v>-16</v>
      </c>
      <c r="O103" s="237">
        <f>$F103*N103</f>
        <v>4266.72</v>
      </c>
      <c r="P103" s="853">
        <f>O103/1000000</f>
        <v>4.2667199999999999E-3</v>
      </c>
      <c r="Q103" s="399"/>
    </row>
    <row r="104" spans="1:18" s="376" customFormat="1" ht="15.95" customHeight="1">
      <c r="A104" s="305">
        <v>2</v>
      </c>
      <c r="B104" s="306" t="s">
        <v>32</v>
      </c>
      <c r="C104" s="762">
        <v>4865184</v>
      </c>
      <c r="D104" s="36" t="s">
        <v>12</v>
      </c>
      <c r="E104" s="37" t="s">
        <v>300</v>
      </c>
      <c r="F104" s="314">
        <v>-2000</v>
      </c>
      <c r="G104" s="288">
        <v>6</v>
      </c>
      <c r="H104" s="289">
        <v>6</v>
      </c>
      <c r="I104" s="237">
        <f>G104-H104</f>
        <v>0</v>
      </c>
      <c r="J104" s="237">
        <f>$F104*I104</f>
        <v>0</v>
      </c>
      <c r="K104" s="853">
        <f>J104/1000000</f>
        <v>0</v>
      </c>
      <c r="L104" s="288">
        <v>93</v>
      </c>
      <c r="M104" s="289">
        <v>80</v>
      </c>
      <c r="N104" s="289">
        <f>L104-M104</f>
        <v>13</v>
      </c>
      <c r="O104" s="289">
        <f>$F104*N104</f>
        <v>-26000</v>
      </c>
      <c r="P104" s="822">
        <f>O104/1000000</f>
        <v>-2.5999999999999999E-2</v>
      </c>
      <c r="Q104" s="380"/>
    </row>
    <row r="105" spans="1:18" s="376" customFormat="1" ht="15.95" customHeight="1">
      <c r="A105" s="305"/>
      <c r="B105" s="308" t="s">
        <v>327</v>
      </c>
      <c r="C105" s="762"/>
      <c r="D105" s="36"/>
      <c r="E105" s="37"/>
      <c r="F105" s="314"/>
      <c r="G105" s="288"/>
      <c r="H105" s="289"/>
      <c r="I105" s="237"/>
      <c r="J105" s="237"/>
      <c r="K105" s="853"/>
      <c r="L105" s="288"/>
      <c r="M105" s="289"/>
      <c r="N105" s="289"/>
      <c r="O105" s="289"/>
      <c r="P105" s="822"/>
      <c r="Q105" s="380"/>
    </row>
    <row r="106" spans="1:18" s="376" customFormat="1" ht="15">
      <c r="A106" s="305">
        <v>3</v>
      </c>
      <c r="B106" s="277" t="s">
        <v>103</v>
      </c>
      <c r="C106" s="762">
        <v>4865107</v>
      </c>
      <c r="D106" s="39" t="s">
        <v>12</v>
      </c>
      <c r="E106" s="37" t="s">
        <v>300</v>
      </c>
      <c r="F106" s="314">
        <v>-266.66000000000003</v>
      </c>
      <c r="G106" s="288">
        <v>262</v>
      </c>
      <c r="H106" s="289">
        <v>443</v>
      </c>
      <c r="I106" s="237">
        <f t="shared" ref="I106:I114" si="12">G106-H106</f>
        <v>-181</v>
      </c>
      <c r="J106" s="237">
        <f t="shared" ref="J106:J115" si="13">$F106*I106</f>
        <v>48265.460000000006</v>
      </c>
      <c r="K106" s="853">
        <f t="shared" ref="K106:K115" si="14">J106/1000000</f>
        <v>4.8265460000000003E-2</v>
      </c>
      <c r="L106" s="288">
        <v>2146</v>
      </c>
      <c r="M106" s="289">
        <v>2146</v>
      </c>
      <c r="N106" s="289">
        <f t="shared" ref="N106:N114" si="15">L106-M106</f>
        <v>0</v>
      </c>
      <c r="O106" s="289">
        <f t="shared" ref="O106:O115" si="16">$F106*N106</f>
        <v>0</v>
      </c>
      <c r="P106" s="822">
        <f t="shared" ref="P106:P115" si="17">O106/1000000</f>
        <v>0</v>
      </c>
      <c r="Q106" s="400"/>
    </row>
    <row r="107" spans="1:18" s="376" customFormat="1" ht="15.95" customHeight="1">
      <c r="A107" s="305">
        <v>4</v>
      </c>
      <c r="B107" s="306" t="s">
        <v>104</v>
      </c>
      <c r="C107" s="762">
        <v>4865150</v>
      </c>
      <c r="D107" s="36" t="s">
        <v>12</v>
      </c>
      <c r="E107" s="37" t="s">
        <v>300</v>
      </c>
      <c r="F107" s="314">
        <v>-100</v>
      </c>
      <c r="G107" s="288">
        <v>13480</v>
      </c>
      <c r="H107" s="289">
        <v>11937</v>
      </c>
      <c r="I107" s="237">
        <f>G107-H107</f>
        <v>1543</v>
      </c>
      <c r="J107" s="237">
        <f>$F107*I107</f>
        <v>-154300</v>
      </c>
      <c r="K107" s="853">
        <f>J107/1000000</f>
        <v>-0.15429999999999999</v>
      </c>
      <c r="L107" s="288">
        <v>1603</v>
      </c>
      <c r="M107" s="289">
        <v>1603</v>
      </c>
      <c r="N107" s="289">
        <f>L107-M107</f>
        <v>0</v>
      </c>
      <c r="O107" s="289">
        <f>$F107*N107</f>
        <v>0</v>
      </c>
      <c r="P107" s="822">
        <f>O107/1000000</f>
        <v>0</v>
      </c>
      <c r="Q107" s="380"/>
    </row>
    <row r="108" spans="1:18" s="376" customFormat="1" ht="15">
      <c r="A108" s="305">
        <v>5</v>
      </c>
      <c r="B108" s="306" t="s">
        <v>105</v>
      </c>
      <c r="C108" s="762">
        <v>4865136</v>
      </c>
      <c r="D108" s="36" t="s">
        <v>12</v>
      </c>
      <c r="E108" s="37" t="s">
        <v>300</v>
      </c>
      <c r="F108" s="314">
        <v>-200</v>
      </c>
      <c r="G108" s="288">
        <v>969321</v>
      </c>
      <c r="H108" s="289">
        <v>970608</v>
      </c>
      <c r="I108" s="237">
        <f t="shared" si="12"/>
        <v>-1287</v>
      </c>
      <c r="J108" s="237">
        <f t="shared" si="13"/>
        <v>257400</v>
      </c>
      <c r="K108" s="853">
        <f t="shared" si="14"/>
        <v>0.25740000000000002</v>
      </c>
      <c r="L108" s="288">
        <v>244</v>
      </c>
      <c r="M108" s="289">
        <v>244</v>
      </c>
      <c r="N108" s="289">
        <f t="shared" si="15"/>
        <v>0</v>
      </c>
      <c r="O108" s="289">
        <f t="shared" si="16"/>
        <v>0</v>
      </c>
      <c r="P108" s="822">
        <f t="shared" si="17"/>
        <v>0</v>
      </c>
      <c r="Q108" s="609"/>
    </row>
    <row r="109" spans="1:18" s="376" customFormat="1" ht="15">
      <c r="A109" s="305">
        <v>6</v>
      </c>
      <c r="B109" s="306" t="s">
        <v>106</v>
      </c>
      <c r="C109" s="762">
        <v>4865172</v>
      </c>
      <c r="D109" s="36" t="s">
        <v>12</v>
      </c>
      <c r="E109" s="37" t="s">
        <v>300</v>
      </c>
      <c r="F109" s="314">
        <v>-1000</v>
      </c>
      <c r="G109" s="288">
        <v>437</v>
      </c>
      <c r="H109" s="289">
        <v>568</v>
      </c>
      <c r="I109" s="237">
        <f>G109-H109</f>
        <v>-131</v>
      </c>
      <c r="J109" s="237">
        <f>$F109*I109</f>
        <v>131000</v>
      </c>
      <c r="K109" s="853">
        <f>J109/1000000</f>
        <v>0.13100000000000001</v>
      </c>
      <c r="L109" s="288">
        <v>365</v>
      </c>
      <c r="M109" s="289">
        <v>365</v>
      </c>
      <c r="N109" s="289">
        <f>L109-M109</f>
        <v>0</v>
      </c>
      <c r="O109" s="289">
        <f>$F109*N109</f>
        <v>0</v>
      </c>
      <c r="P109" s="822">
        <f>O109/1000000</f>
        <v>0</v>
      </c>
      <c r="Q109" s="550"/>
    </row>
    <row r="110" spans="1:18" s="376" customFormat="1" ht="15">
      <c r="A110" s="305">
        <v>7</v>
      </c>
      <c r="B110" s="306" t="s">
        <v>107</v>
      </c>
      <c r="C110" s="762">
        <v>4865010</v>
      </c>
      <c r="D110" s="36" t="s">
        <v>12</v>
      </c>
      <c r="E110" s="37" t="s">
        <v>300</v>
      </c>
      <c r="F110" s="314">
        <v>-800</v>
      </c>
      <c r="G110" s="288">
        <v>999932</v>
      </c>
      <c r="H110" s="289">
        <v>999972</v>
      </c>
      <c r="I110" s="237">
        <f>G110-H110</f>
        <v>-40</v>
      </c>
      <c r="J110" s="237">
        <f>$F110*I110</f>
        <v>32000</v>
      </c>
      <c r="K110" s="853">
        <f>J110/1000000</f>
        <v>3.2000000000000001E-2</v>
      </c>
      <c r="L110" s="288">
        <v>1118</v>
      </c>
      <c r="M110" s="289">
        <v>1116</v>
      </c>
      <c r="N110" s="289">
        <f>L110-M110</f>
        <v>2</v>
      </c>
      <c r="O110" s="289">
        <f>$F110*N110</f>
        <v>-1600</v>
      </c>
      <c r="P110" s="822">
        <f>O110/1000000</f>
        <v>-1.6000000000000001E-3</v>
      </c>
      <c r="Q110" s="552"/>
    </row>
    <row r="111" spans="1:18" s="376" customFormat="1" ht="15.95" customHeight="1">
      <c r="A111" s="305">
        <v>8</v>
      </c>
      <c r="B111" s="306" t="s">
        <v>323</v>
      </c>
      <c r="C111" s="762">
        <v>4865004</v>
      </c>
      <c r="D111" s="36" t="s">
        <v>12</v>
      </c>
      <c r="E111" s="37" t="s">
        <v>300</v>
      </c>
      <c r="F111" s="314">
        <v>-800</v>
      </c>
      <c r="G111" s="288">
        <v>1471</v>
      </c>
      <c r="H111" s="289">
        <v>1594</v>
      </c>
      <c r="I111" s="237">
        <f t="shared" si="12"/>
        <v>-123</v>
      </c>
      <c r="J111" s="237">
        <f t="shared" si="13"/>
        <v>98400</v>
      </c>
      <c r="K111" s="853">
        <f t="shared" si="14"/>
        <v>9.8400000000000001E-2</v>
      </c>
      <c r="L111" s="288">
        <v>2262</v>
      </c>
      <c r="M111" s="289">
        <v>2264</v>
      </c>
      <c r="N111" s="289">
        <f t="shared" si="15"/>
        <v>-2</v>
      </c>
      <c r="O111" s="289">
        <f t="shared" si="16"/>
        <v>1600</v>
      </c>
      <c r="P111" s="822">
        <f t="shared" si="17"/>
        <v>1.6000000000000001E-3</v>
      </c>
      <c r="Q111" s="400"/>
    </row>
    <row r="112" spans="1:18" s="376" customFormat="1" ht="15.95" customHeight="1">
      <c r="A112" s="305">
        <v>9</v>
      </c>
      <c r="B112" s="306" t="s">
        <v>345</v>
      </c>
      <c r="C112" s="762">
        <v>4865050</v>
      </c>
      <c r="D112" s="36" t="s">
        <v>12</v>
      </c>
      <c r="E112" s="37" t="s">
        <v>300</v>
      </c>
      <c r="F112" s="314">
        <v>-800</v>
      </c>
      <c r="G112" s="236">
        <v>982119</v>
      </c>
      <c r="H112" s="237">
        <v>982119</v>
      </c>
      <c r="I112" s="237">
        <f>G112-H112</f>
        <v>0</v>
      </c>
      <c r="J112" s="237">
        <f t="shared" si="13"/>
        <v>0</v>
      </c>
      <c r="K112" s="853">
        <f t="shared" si="14"/>
        <v>0</v>
      </c>
      <c r="L112" s="236">
        <v>998603</v>
      </c>
      <c r="M112" s="237">
        <v>998603</v>
      </c>
      <c r="N112" s="237">
        <f>L112-M112</f>
        <v>0</v>
      </c>
      <c r="O112" s="237">
        <f t="shared" si="16"/>
        <v>0</v>
      </c>
      <c r="P112" s="853">
        <f t="shared" si="17"/>
        <v>0</v>
      </c>
      <c r="Q112" s="380"/>
    </row>
    <row r="113" spans="1:17" s="376" customFormat="1" ht="15.95" customHeight="1">
      <c r="A113" s="305">
        <v>10</v>
      </c>
      <c r="B113" s="306" t="s">
        <v>344</v>
      </c>
      <c r="C113" s="762">
        <v>4864998</v>
      </c>
      <c r="D113" s="36" t="s">
        <v>12</v>
      </c>
      <c r="E113" s="37" t="s">
        <v>300</v>
      </c>
      <c r="F113" s="314">
        <v>-800</v>
      </c>
      <c r="G113" s="236">
        <v>950267</v>
      </c>
      <c r="H113" s="237">
        <v>950267</v>
      </c>
      <c r="I113" s="237">
        <f>G113-H113</f>
        <v>0</v>
      </c>
      <c r="J113" s="237">
        <f t="shared" si="13"/>
        <v>0</v>
      </c>
      <c r="K113" s="853">
        <f t="shared" si="14"/>
        <v>0</v>
      </c>
      <c r="L113" s="236">
        <v>979419</v>
      </c>
      <c r="M113" s="237">
        <v>979419</v>
      </c>
      <c r="N113" s="237">
        <f>L113-M113</f>
        <v>0</v>
      </c>
      <c r="O113" s="237">
        <f t="shared" si="16"/>
        <v>0</v>
      </c>
      <c r="P113" s="853">
        <f t="shared" si="17"/>
        <v>0</v>
      </c>
      <c r="Q113" s="380"/>
    </row>
    <row r="114" spans="1:17" s="376" customFormat="1" ht="15.95" customHeight="1">
      <c r="A114" s="305">
        <v>11</v>
      </c>
      <c r="B114" s="306" t="s">
        <v>338</v>
      </c>
      <c r="C114" s="762">
        <v>4864993</v>
      </c>
      <c r="D114" s="139" t="s">
        <v>12</v>
      </c>
      <c r="E114" s="220" t="s">
        <v>300</v>
      </c>
      <c r="F114" s="314">
        <v>-800</v>
      </c>
      <c r="G114" s="288">
        <v>938871</v>
      </c>
      <c r="H114" s="289">
        <v>940026</v>
      </c>
      <c r="I114" s="237">
        <f t="shared" si="12"/>
        <v>-1155</v>
      </c>
      <c r="J114" s="237">
        <f t="shared" si="13"/>
        <v>924000</v>
      </c>
      <c r="K114" s="853">
        <f t="shared" si="14"/>
        <v>0.92400000000000004</v>
      </c>
      <c r="L114" s="288">
        <v>987516</v>
      </c>
      <c r="M114" s="289">
        <v>987524</v>
      </c>
      <c r="N114" s="289">
        <f t="shared" si="15"/>
        <v>-8</v>
      </c>
      <c r="O114" s="289">
        <f t="shared" si="16"/>
        <v>6400</v>
      </c>
      <c r="P114" s="822">
        <f t="shared" si="17"/>
        <v>6.4000000000000003E-3</v>
      </c>
      <c r="Q114" s="381"/>
    </row>
    <row r="115" spans="1:17" s="376" customFormat="1" ht="15.95" customHeight="1">
      <c r="A115" s="305">
        <v>12</v>
      </c>
      <c r="B115" s="306" t="s">
        <v>379</v>
      </c>
      <c r="C115" s="762">
        <v>5128403</v>
      </c>
      <c r="D115" s="139" t="s">
        <v>12</v>
      </c>
      <c r="E115" s="220" t="s">
        <v>300</v>
      </c>
      <c r="F115" s="314">
        <v>-2000</v>
      </c>
      <c r="G115" s="288">
        <v>992238</v>
      </c>
      <c r="H115" s="289">
        <v>992281</v>
      </c>
      <c r="I115" s="237">
        <f>G115-H115</f>
        <v>-43</v>
      </c>
      <c r="J115" s="237">
        <f t="shared" si="13"/>
        <v>86000</v>
      </c>
      <c r="K115" s="853">
        <f t="shared" si="14"/>
        <v>8.5999999999999993E-2</v>
      </c>
      <c r="L115" s="288">
        <v>998037</v>
      </c>
      <c r="M115" s="289">
        <v>998064</v>
      </c>
      <c r="N115" s="289">
        <f>L115-M115</f>
        <v>-27</v>
      </c>
      <c r="O115" s="289">
        <f t="shared" si="16"/>
        <v>54000</v>
      </c>
      <c r="P115" s="822">
        <f t="shared" si="17"/>
        <v>5.3999999999999999E-2</v>
      </c>
      <c r="Q115" s="401"/>
    </row>
    <row r="116" spans="1:17" s="376" customFormat="1" ht="15.95" customHeight="1">
      <c r="A116" s="305"/>
      <c r="B116" s="307" t="s">
        <v>328</v>
      </c>
      <c r="C116" s="762"/>
      <c r="D116" s="39"/>
      <c r="E116" s="39"/>
      <c r="F116" s="314"/>
      <c r="G116" s="288"/>
      <c r="H116" s="289"/>
      <c r="I116" s="237"/>
      <c r="J116" s="237"/>
      <c r="K116" s="853"/>
      <c r="L116" s="288"/>
      <c r="M116" s="289"/>
      <c r="N116" s="289"/>
      <c r="O116" s="289"/>
      <c r="P116" s="822"/>
      <c r="Q116" s="380"/>
    </row>
    <row r="117" spans="1:17" s="376" customFormat="1" ht="15.95" customHeight="1">
      <c r="A117" s="305">
        <v>13</v>
      </c>
      <c r="B117" s="306" t="s">
        <v>108</v>
      </c>
      <c r="C117" s="762" t="s">
        <v>502</v>
      </c>
      <c r="D117" s="36" t="s">
        <v>432</v>
      </c>
      <c r="E117" s="37" t="s">
        <v>300</v>
      </c>
      <c r="F117" s="553">
        <v>-0.8</v>
      </c>
      <c r="G117" s="288">
        <v>0</v>
      </c>
      <c r="H117" s="289">
        <v>0</v>
      </c>
      <c r="I117" s="237">
        <f>G117-H117</f>
        <v>0</v>
      </c>
      <c r="J117" s="237">
        <f>$F117*I117</f>
        <v>0</v>
      </c>
      <c r="K117" s="853">
        <f>J117/1000000</f>
        <v>0</v>
      </c>
      <c r="L117" s="288">
        <v>0</v>
      </c>
      <c r="M117" s="289">
        <v>0</v>
      </c>
      <c r="N117" s="289">
        <f>L117-M117</f>
        <v>0</v>
      </c>
      <c r="O117" s="289">
        <f>$F117*N117</f>
        <v>0</v>
      </c>
      <c r="P117" s="822">
        <f>O117/1000000</f>
        <v>0</v>
      </c>
      <c r="Q117" s="388"/>
    </row>
    <row r="118" spans="1:17" s="376" customFormat="1" ht="15.95" customHeight="1">
      <c r="A118" s="305"/>
      <c r="B118" s="308" t="s">
        <v>109</v>
      </c>
      <c r="C118" s="762"/>
      <c r="D118" s="36"/>
      <c r="E118" s="36"/>
      <c r="F118" s="314"/>
      <c r="G118" s="288"/>
      <c r="H118" s="289"/>
      <c r="I118" s="237"/>
      <c r="J118" s="237"/>
      <c r="K118" s="853"/>
      <c r="L118" s="288"/>
      <c r="M118" s="289"/>
      <c r="N118" s="289"/>
      <c r="O118" s="289"/>
      <c r="P118" s="822"/>
      <c r="Q118" s="380"/>
    </row>
    <row r="119" spans="1:17" s="376" customFormat="1" ht="15.95" customHeight="1">
      <c r="A119" s="305">
        <v>14</v>
      </c>
      <c r="B119" s="277" t="s">
        <v>42</v>
      </c>
      <c r="C119" s="762">
        <v>4864843</v>
      </c>
      <c r="D119" s="39" t="s">
        <v>12</v>
      </c>
      <c r="E119" s="37" t="s">
        <v>300</v>
      </c>
      <c r="F119" s="314">
        <v>-1000</v>
      </c>
      <c r="G119" s="288">
        <v>992572</v>
      </c>
      <c r="H119" s="289">
        <v>993009</v>
      </c>
      <c r="I119" s="237">
        <f>G119-H119</f>
        <v>-437</v>
      </c>
      <c r="J119" s="237">
        <f>$F119*I119</f>
        <v>437000</v>
      </c>
      <c r="K119" s="853">
        <f>J119/1000000</f>
        <v>0.437</v>
      </c>
      <c r="L119" s="288">
        <v>24320</v>
      </c>
      <c r="M119" s="289">
        <v>24322</v>
      </c>
      <c r="N119" s="289">
        <f>L119-M119</f>
        <v>-2</v>
      </c>
      <c r="O119" s="289">
        <f>$F119*N119</f>
        <v>2000</v>
      </c>
      <c r="P119" s="822">
        <f>O119/1000000</f>
        <v>2E-3</v>
      </c>
      <c r="Q119" s="380"/>
    </row>
    <row r="120" spans="1:17" s="376" customFormat="1" ht="15.95" customHeight="1">
      <c r="A120" s="305"/>
      <c r="B120" s="308" t="s">
        <v>43</v>
      </c>
      <c r="C120" s="762"/>
      <c r="D120" s="36"/>
      <c r="E120" s="36"/>
      <c r="F120" s="314"/>
      <c r="G120" s="288"/>
      <c r="H120" s="289"/>
      <c r="I120" s="237"/>
      <c r="J120" s="237"/>
      <c r="K120" s="853"/>
      <c r="L120" s="288"/>
      <c r="M120" s="289"/>
      <c r="N120" s="289"/>
      <c r="O120" s="289"/>
      <c r="P120" s="822"/>
      <c r="Q120" s="380"/>
    </row>
    <row r="121" spans="1:17" s="376" customFormat="1" ht="15.95" customHeight="1">
      <c r="A121" s="305">
        <v>15</v>
      </c>
      <c r="B121" s="306" t="s">
        <v>76</v>
      </c>
      <c r="C121" s="762">
        <v>4902578</v>
      </c>
      <c r="D121" s="36" t="s">
        <v>12</v>
      </c>
      <c r="E121" s="37" t="s">
        <v>300</v>
      </c>
      <c r="F121" s="314">
        <v>-300</v>
      </c>
      <c r="G121" s="288">
        <v>998507</v>
      </c>
      <c r="H121" s="289">
        <v>998507</v>
      </c>
      <c r="I121" s="237">
        <f>G121-H121</f>
        <v>0</v>
      </c>
      <c r="J121" s="237">
        <f>$F121*I121</f>
        <v>0</v>
      </c>
      <c r="K121" s="853">
        <f>J121/1000000</f>
        <v>0</v>
      </c>
      <c r="L121" s="288">
        <v>999767</v>
      </c>
      <c r="M121" s="289">
        <v>999767</v>
      </c>
      <c r="N121" s="289">
        <f>L121-M121</f>
        <v>0</v>
      </c>
      <c r="O121" s="289">
        <f>$F121*N121</f>
        <v>0</v>
      </c>
      <c r="P121" s="822">
        <f>O121/1000000</f>
        <v>0</v>
      </c>
      <c r="Q121" s="380"/>
    </row>
    <row r="122" spans="1:17" ht="15.95" customHeight="1">
      <c r="A122" s="305"/>
      <c r="B122" s="307" t="s">
        <v>46</v>
      </c>
      <c r="C122" s="305"/>
      <c r="D122" s="39"/>
      <c r="E122" s="39"/>
      <c r="F122" s="314"/>
      <c r="G122" s="288"/>
      <c r="H122" s="289"/>
      <c r="I122" s="331"/>
      <c r="J122" s="331"/>
      <c r="K122" s="861"/>
      <c r="L122" s="288"/>
      <c r="M122" s="289"/>
      <c r="N122" s="287"/>
      <c r="O122" s="287"/>
      <c r="P122" s="876"/>
      <c r="Q122" s="158"/>
    </row>
    <row r="123" spans="1:17" ht="15.95" customHeight="1">
      <c r="A123" s="305"/>
      <c r="B123" s="307" t="s">
        <v>47</v>
      </c>
      <c r="C123" s="305"/>
      <c r="D123" s="39"/>
      <c r="E123" s="39"/>
      <c r="F123" s="314"/>
      <c r="G123" s="288"/>
      <c r="H123" s="289"/>
      <c r="I123" s="331"/>
      <c r="J123" s="331"/>
      <c r="K123" s="861"/>
      <c r="L123" s="288"/>
      <c r="M123" s="289"/>
      <c r="N123" s="287"/>
      <c r="O123" s="287"/>
      <c r="P123" s="876"/>
      <c r="Q123" s="158"/>
    </row>
    <row r="124" spans="1:17" ht="15.95" customHeight="1">
      <c r="A124" s="311"/>
      <c r="B124" s="313" t="s">
        <v>60</v>
      </c>
      <c r="C124" s="762"/>
      <c r="D124" s="39"/>
      <c r="E124" s="39"/>
      <c r="F124" s="314"/>
      <c r="G124" s="288"/>
      <c r="H124" s="289"/>
      <c r="I124" s="331"/>
      <c r="J124" s="331"/>
      <c r="K124" s="861"/>
      <c r="L124" s="288"/>
      <c r="M124" s="289"/>
      <c r="N124" s="287"/>
      <c r="O124" s="287"/>
      <c r="P124" s="876"/>
      <c r="Q124" s="158"/>
    </row>
    <row r="125" spans="1:17" s="376" customFormat="1" ht="17.25" customHeight="1">
      <c r="A125" s="305">
        <v>16</v>
      </c>
      <c r="B125" s="409" t="s">
        <v>61</v>
      </c>
      <c r="C125" s="762">
        <v>4902519</v>
      </c>
      <c r="D125" s="36" t="s">
        <v>12</v>
      </c>
      <c r="E125" s="37" t="s">
        <v>300</v>
      </c>
      <c r="F125" s="314">
        <v>-500</v>
      </c>
      <c r="G125" s="288">
        <v>0</v>
      </c>
      <c r="H125" s="289">
        <v>0</v>
      </c>
      <c r="I125" s="237">
        <f>G125-H125</f>
        <v>0</v>
      </c>
      <c r="J125" s="237">
        <f>$F125*I125</f>
        <v>0</v>
      </c>
      <c r="K125" s="853">
        <f>J125/1000000</f>
        <v>0</v>
      </c>
      <c r="L125" s="288">
        <v>0</v>
      </c>
      <c r="M125" s="289">
        <v>0</v>
      </c>
      <c r="N125" s="289">
        <f>L125-M125</f>
        <v>0</v>
      </c>
      <c r="O125" s="289">
        <f>$F125*N125</f>
        <v>0</v>
      </c>
      <c r="P125" s="822">
        <f>O125/1000000</f>
        <v>0</v>
      </c>
      <c r="Q125" s="380"/>
    </row>
    <row r="126" spans="1:17" s="376" customFormat="1" ht="15.95" customHeight="1">
      <c r="A126" s="305">
        <v>17</v>
      </c>
      <c r="B126" s="409" t="s">
        <v>62</v>
      </c>
      <c r="C126" s="762">
        <v>4902579</v>
      </c>
      <c r="D126" s="36" t="s">
        <v>12</v>
      </c>
      <c r="E126" s="37" t="s">
        <v>300</v>
      </c>
      <c r="F126" s="314">
        <v>-500</v>
      </c>
      <c r="G126" s="288">
        <v>999859</v>
      </c>
      <c r="H126" s="289">
        <v>999859</v>
      </c>
      <c r="I126" s="237">
        <f>G126-H126</f>
        <v>0</v>
      </c>
      <c r="J126" s="237">
        <f>$F126*I126</f>
        <v>0</v>
      </c>
      <c r="K126" s="853">
        <f>J126/1000000</f>
        <v>0</v>
      </c>
      <c r="L126" s="288">
        <v>2518</v>
      </c>
      <c r="M126" s="289">
        <v>2500</v>
      </c>
      <c r="N126" s="289">
        <f>L126-M126</f>
        <v>18</v>
      </c>
      <c r="O126" s="289">
        <f>$F126*N126</f>
        <v>-9000</v>
      </c>
      <c r="P126" s="822">
        <f>O126/1000000</f>
        <v>-8.9999999999999993E-3</v>
      </c>
      <c r="Q126" s="380"/>
    </row>
    <row r="127" spans="1:17" s="376" customFormat="1" ht="15.95" customHeight="1">
      <c r="A127" s="305">
        <v>18</v>
      </c>
      <c r="B127" s="409" t="s">
        <v>63</v>
      </c>
      <c r="C127" s="762">
        <v>4865089</v>
      </c>
      <c r="D127" s="36" t="s">
        <v>12</v>
      </c>
      <c r="E127" s="37" t="s">
        <v>300</v>
      </c>
      <c r="F127" s="314">
        <v>-500</v>
      </c>
      <c r="G127" s="288">
        <v>999982</v>
      </c>
      <c r="H127" s="289">
        <v>999982</v>
      </c>
      <c r="I127" s="237">
        <f>G127-H127</f>
        <v>0</v>
      </c>
      <c r="J127" s="237">
        <f>$F127*I127</f>
        <v>0</v>
      </c>
      <c r="K127" s="853">
        <f>J127/1000000</f>
        <v>0</v>
      </c>
      <c r="L127" s="288">
        <v>999981</v>
      </c>
      <c r="M127" s="289">
        <v>1000007</v>
      </c>
      <c r="N127" s="289">
        <f>L127-M127</f>
        <v>-26</v>
      </c>
      <c r="O127" s="289">
        <f>$F127*N127</f>
        <v>13000</v>
      </c>
      <c r="P127" s="822">
        <f>O127/1000000</f>
        <v>1.2999999999999999E-2</v>
      </c>
      <c r="Q127" s="380"/>
    </row>
    <row r="128" spans="1:17" s="376" customFormat="1" ht="15.95" customHeight="1">
      <c r="A128" s="305">
        <v>19</v>
      </c>
      <c r="B128" s="409" t="s">
        <v>64</v>
      </c>
      <c r="C128" s="762">
        <v>4865090</v>
      </c>
      <c r="D128" s="36" t="s">
        <v>12</v>
      </c>
      <c r="E128" s="37" t="s">
        <v>300</v>
      </c>
      <c r="F128" s="553">
        <v>-500</v>
      </c>
      <c r="G128" s="288">
        <v>1202</v>
      </c>
      <c r="H128" s="289">
        <v>1202</v>
      </c>
      <c r="I128" s="237">
        <f>G128-H128</f>
        <v>0</v>
      </c>
      <c r="J128" s="237">
        <f>$F128*I128</f>
        <v>0</v>
      </c>
      <c r="K128" s="853">
        <f>J128/1000000</f>
        <v>0</v>
      </c>
      <c r="L128" s="288">
        <v>1671</v>
      </c>
      <c r="M128" s="289">
        <v>1703</v>
      </c>
      <c r="N128" s="289">
        <f>L128-M128</f>
        <v>-32</v>
      </c>
      <c r="O128" s="289">
        <f>$F128*N128</f>
        <v>16000</v>
      </c>
      <c r="P128" s="822">
        <f>O128/1000000</f>
        <v>1.6E-2</v>
      </c>
      <c r="Q128" s="380"/>
    </row>
    <row r="129" spans="1:17" s="376" customFormat="1" ht="15.95" customHeight="1">
      <c r="A129" s="305"/>
      <c r="B129" s="313" t="s">
        <v>30</v>
      </c>
      <c r="C129" s="762"/>
      <c r="D129" s="39"/>
      <c r="E129" s="39"/>
      <c r="F129" s="314"/>
      <c r="G129" s="288"/>
      <c r="H129" s="289"/>
      <c r="I129" s="237"/>
      <c r="J129" s="237"/>
      <c r="K129" s="853"/>
      <c r="L129" s="288"/>
      <c r="M129" s="289"/>
      <c r="N129" s="289"/>
      <c r="O129" s="289"/>
      <c r="P129" s="822"/>
      <c r="Q129" s="380"/>
    </row>
    <row r="130" spans="1:17" s="376" customFormat="1" ht="15.95" customHeight="1">
      <c r="A130" s="305">
        <v>20</v>
      </c>
      <c r="B130" s="613" t="s">
        <v>65</v>
      </c>
      <c r="C130" s="762">
        <v>4864797</v>
      </c>
      <c r="D130" s="36" t="s">
        <v>12</v>
      </c>
      <c r="E130" s="37" t="s">
        <v>300</v>
      </c>
      <c r="F130" s="314">
        <v>-100</v>
      </c>
      <c r="G130" s="288">
        <v>60389</v>
      </c>
      <c r="H130" s="289">
        <v>60625</v>
      </c>
      <c r="I130" s="237">
        <f>G130-H130</f>
        <v>-236</v>
      </c>
      <c r="J130" s="237">
        <f>$F130*I130</f>
        <v>23600</v>
      </c>
      <c r="K130" s="853">
        <f>J130/1000000</f>
        <v>2.3599999999999999E-2</v>
      </c>
      <c r="L130" s="288">
        <v>2644</v>
      </c>
      <c r="M130" s="289">
        <v>2652</v>
      </c>
      <c r="N130" s="289">
        <f>L130-M130</f>
        <v>-8</v>
      </c>
      <c r="O130" s="289">
        <f>$F130*N130</f>
        <v>800</v>
      </c>
      <c r="P130" s="822">
        <f>O130/1000000</f>
        <v>8.0000000000000004E-4</v>
      </c>
      <c r="Q130" s="380"/>
    </row>
    <row r="131" spans="1:17" s="376" customFormat="1" ht="15.95" customHeight="1">
      <c r="A131" s="305">
        <v>21</v>
      </c>
      <c r="B131" s="613" t="s">
        <v>131</v>
      </c>
      <c r="C131" s="762">
        <v>4865074</v>
      </c>
      <c r="D131" s="36" t="s">
        <v>12</v>
      </c>
      <c r="E131" s="37" t="s">
        <v>300</v>
      </c>
      <c r="F131" s="314">
        <v>-133.33000000000001</v>
      </c>
      <c r="G131" s="288">
        <v>431</v>
      </c>
      <c r="H131" s="289">
        <v>432</v>
      </c>
      <c r="I131" s="237">
        <f>G131-H131</f>
        <v>-1</v>
      </c>
      <c r="J131" s="237">
        <f>$F131*I131</f>
        <v>133.33000000000001</v>
      </c>
      <c r="K131" s="853">
        <f>J131/1000000</f>
        <v>1.3333E-4</v>
      </c>
      <c r="L131" s="288">
        <v>1199</v>
      </c>
      <c r="M131" s="289">
        <v>1215</v>
      </c>
      <c r="N131" s="289">
        <f>L131-M131</f>
        <v>-16</v>
      </c>
      <c r="O131" s="289">
        <f>$F131*N131</f>
        <v>2133.2800000000002</v>
      </c>
      <c r="P131" s="822">
        <f>O131/1000000</f>
        <v>2.13328E-3</v>
      </c>
      <c r="Q131" s="380"/>
    </row>
    <row r="132" spans="1:17" s="376" customFormat="1" ht="15.95" customHeight="1">
      <c r="A132" s="305"/>
      <c r="B132" s="313" t="s">
        <v>430</v>
      </c>
      <c r="C132" s="762"/>
      <c r="D132" s="36"/>
      <c r="E132" s="37"/>
      <c r="F132" s="314"/>
      <c r="G132" s="288"/>
      <c r="H132" s="289"/>
      <c r="I132" s="237"/>
      <c r="J132" s="237"/>
      <c r="K132" s="853"/>
      <c r="L132" s="288"/>
      <c r="M132" s="289"/>
      <c r="N132" s="289"/>
      <c r="O132" s="289"/>
      <c r="P132" s="822"/>
      <c r="Q132" s="380"/>
    </row>
    <row r="133" spans="1:17" s="376" customFormat="1" ht="14.25" customHeight="1">
      <c r="A133" s="305">
        <v>22</v>
      </c>
      <c r="B133" s="306" t="s">
        <v>59</v>
      </c>
      <c r="C133" s="762">
        <v>4902568</v>
      </c>
      <c r="D133" s="36" t="s">
        <v>12</v>
      </c>
      <c r="E133" s="37" t="s">
        <v>300</v>
      </c>
      <c r="F133" s="314">
        <v>-100</v>
      </c>
      <c r="G133" s="288">
        <v>992518</v>
      </c>
      <c r="H133" s="289">
        <v>992598</v>
      </c>
      <c r="I133" s="237">
        <f>G133-H133</f>
        <v>-80</v>
      </c>
      <c r="J133" s="237">
        <f>$F133*I133</f>
        <v>8000</v>
      </c>
      <c r="K133" s="853">
        <f>J133/1000000</f>
        <v>8.0000000000000002E-3</v>
      </c>
      <c r="L133" s="288">
        <v>3868</v>
      </c>
      <c r="M133" s="289">
        <v>3862</v>
      </c>
      <c r="N133" s="289">
        <f>L133-M133</f>
        <v>6</v>
      </c>
      <c r="O133" s="289">
        <f>$F133*N133</f>
        <v>-600</v>
      </c>
      <c r="P133" s="822">
        <f>O133/1000000</f>
        <v>-5.9999999999999995E-4</v>
      </c>
      <c r="Q133" s="380"/>
    </row>
    <row r="134" spans="1:17" s="376" customFormat="1" ht="15.95" customHeight="1">
      <c r="A134" s="305"/>
      <c r="B134" s="308" t="s">
        <v>67</v>
      </c>
      <c r="C134" s="762"/>
      <c r="D134" s="36"/>
      <c r="E134" s="36"/>
      <c r="F134" s="314"/>
      <c r="G134" s="288"/>
      <c r="H134" s="289"/>
      <c r="I134" s="237"/>
      <c r="J134" s="237"/>
      <c r="K134" s="853"/>
      <c r="L134" s="288"/>
      <c r="M134" s="289"/>
      <c r="N134" s="289"/>
      <c r="O134" s="289"/>
      <c r="P134" s="822"/>
      <c r="Q134" s="380"/>
    </row>
    <row r="135" spans="1:17" s="376" customFormat="1" ht="15.95" customHeight="1">
      <c r="A135" s="305">
        <v>23</v>
      </c>
      <c r="B135" s="306" t="s">
        <v>68</v>
      </c>
      <c r="C135" s="762">
        <v>4902599</v>
      </c>
      <c r="D135" s="36" t="s">
        <v>12</v>
      </c>
      <c r="E135" s="37" t="s">
        <v>300</v>
      </c>
      <c r="F135" s="294">
        <v>-1333.33</v>
      </c>
      <c r="G135" s="288">
        <v>33</v>
      </c>
      <c r="H135" s="289">
        <v>33</v>
      </c>
      <c r="I135" s="237">
        <f>G135-H135</f>
        <v>0</v>
      </c>
      <c r="J135" s="237">
        <f>$F135*I135</f>
        <v>0</v>
      </c>
      <c r="K135" s="853">
        <f>J135/1000000</f>
        <v>0</v>
      </c>
      <c r="L135" s="288">
        <v>90</v>
      </c>
      <c r="M135" s="289">
        <v>86</v>
      </c>
      <c r="N135" s="289">
        <f>L135-M135</f>
        <v>4</v>
      </c>
      <c r="O135" s="289">
        <f>$F135*N135</f>
        <v>-5333.32</v>
      </c>
      <c r="P135" s="822">
        <f>O135/1000000</f>
        <v>-5.3333199999999999E-3</v>
      </c>
      <c r="Q135" s="380"/>
    </row>
    <row r="136" spans="1:17" s="376" customFormat="1" ht="15.95" customHeight="1">
      <c r="A136" s="305">
        <v>24</v>
      </c>
      <c r="B136" s="306" t="s">
        <v>69</v>
      </c>
      <c r="C136" s="762">
        <v>4865082</v>
      </c>
      <c r="D136" s="36" t="s">
        <v>12</v>
      </c>
      <c r="E136" s="37" t="s">
        <v>300</v>
      </c>
      <c r="F136" s="294">
        <v>-133.33000000000001</v>
      </c>
      <c r="G136" s="288">
        <v>9</v>
      </c>
      <c r="H136" s="289">
        <v>6</v>
      </c>
      <c r="I136" s="237">
        <f>G136-H136</f>
        <v>3</v>
      </c>
      <c r="J136" s="237">
        <f>$F136*I136</f>
        <v>-399.99</v>
      </c>
      <c r="K136" s="853">
        <f>J136/1000000</f>
        <v>-3.9999000000000002E-4</v>
      </c>
      <c r="L136" s="288">
        <v>111</v>
      </c>
      <c r="M136" s="289">
        <v>0</v>
      </c>
      <c r="N136" s="289">
        <f>L136-M136</f>
        <v>111</v>
      </c>
      <c r="O136" s="289">
        <f>$F136*N136</f>
        <v>-14799.630000000001</v>
      </c>
      <c r="P136" s="822">
        <f>O136/1000000</f>
        <v>-1.4799630000000001E-2</v>
      </c>
      <c r="Q136" s="388"/>
    </row>
    <row r="137" spans="1:17" s="376" customFormat="1" ht="15.95" customHeight="1">
      <c r="A137" s="288">
        <v>25</v>
      </c>
      <c r="B137" s="619" t="s">
        <v>70</v>
      </c>
      <c r="C137" s="762">
        <v>4902577</v>
      </c>
      <c r="D137" s="382" t="s">
        <v>12</v>
      </c>
      <c r="E137" s="383" t="s">
        <v>300</v>
      </c>
      <c r="F137" s="309">
        <v>-100</v>
      </c>
      <c r="G137" s="288">
        <v>2752</v>
      </c>
      <c r="H137" s="289">
        <v>2735</v>
      </c>
      <c r="I137" s="289">
        <f>G137-H137</f>
        <v>17</v>
      </c>
      <c r="J137" s="289">
        <f>$F137*I137</f>
        <v>-1700</v>
      </c>
      <c r="K137" s="822">
        <f>J137/1000000</f>
        <v>-1.6999999999999999E-3</v>
      </c>
      <c r="L137" s="288">
        <v>362</v>
      </c>
      <c r="M137" s="289">
        <v>238</v>
      </c>
      <c r="N137" s="289">
        <f>L137-M137</f>
        <v>124</v>
      </c>
      <c r="O137" s="289">
        <f>$F137*N137</f>
        <v>-12400</v>
      </c>
      <c r="P137" s="822">
        <f>O137/1000000</f>
        <v>-1.24E-2</v>
      </c>
      <c r="Q137" s="388"/>
    </row>
    <row r="138" spans="1:17" s="376" customFormat="1" ht="15.95" customHeight="1">
      <c r="A138" s="548"/>
      <c r="B138" s="620" t="s">
        <v>433</v>
      </c>
      <c r="C138" s="574"/>
      <c r="D138" s="778"/>
      <c r="E138" s="602"/>
      <c r="F138" s="777"/>
      <c r="G138" s="288"/>
      <c r="H138" s="289"/>
      <c r="I138" s="576"/>
      <c r="J138" s="576"/>
      <c r="K138" s="870"/>
      <c r="L138" s="288"/>
      <c r="M138" s="289"/>
      <c r="N138" s="576"/>
      <c r="O138" s="576"/>
      <c r="P138" s="877"/>
      <c r="Q138" s="401"/>
    </row>
    <row r="139" spans="1:17" s="376" customFormat="1" ht="15.95" customHeight="1">
      <c r="A139" s="579">
        <v>26</v>
      </c>
      <c r="B139" s="616" t="s">
        <v>427</v>
      </c>
      <c r="C139" s="574" t="s">
        <v>508</v>
      </c>
      <c r="D139" s="36" t="s">
        <v>432</v>
      </c>
      <c r="E139" s="37" t="s">
        <v>300</v>
      </c>
      <c r="F139" s="777">
        <v>-1</v>
      </c>
      <c r="G139" s="288">
        <v>89220</v>
      </c>
      <c r="H139" s="289">
        <v>88160</v>
      </c>
      <c r="I139" s="390">
        <f>G139-H139</f>
        <v>1060</v>
      </c>
      <c r="J139" s="390">
        <f>$F139*I139</f>
        <v>-1060</v>
      </c>
      <c r="K139" s="843">
        <f>J139/1000000</f>
        <v>-1.06E-3</v>
      </c>
      <c r="L139" s="288">
        <v>431600</v>
      </c>
      <c r="M139" s="289">
        <v>423540</v>
      </c>
      <c r="N139" s="390">
        <f>L139-M139</f>
        <v>8060</v>
      </c>
      <c r="O139" s="390">
        <f>$F139*N139</f>
        <v>-8060</v>
      </c>
      <c r="P139" s="992">
        <f>O139/1000000</f>
        <v>-8.0599999999999995E-3</v>
      </c>
      <c r="Q139" s="743"/>
    </row>
    <row r="140" spans="1:17" s="376" customFormat="1" ht="15.95" customHeight="1">
      <c r="A140" s="579">
        <v>27</v>
      </c>
      <c r="B140" s="616" t="s">
        <v>428</v>
      </c>
      <c r="C140" s="574" t="s">
        <v>509</v>
      </c>
      <c r="D140" s="36" t="s">
        <v>432</v>
      </c>
      <c r="E140" s="37" t="s">
        <v>300</v>
      </c>
      <c r="F140" s="777">
        <v>-1</v>
      </c>
      <c r="G140" s="288">
        <v>55790</v>
      </c>
      <c r="H140" s="289">
        <v>54720</v>
      </c>
      <c r="I140" s="390">
        <f>G140-H140</f>
        <v>1070</v>
      </c>
      <c r="J140" s="390">
        <f>$F140*I140</f>
        <v>-1070</v>
      </c>
      <c r="K140" s="843">
        <f>J140/1000000</f>
        <v>-1.07E-3</v>
      </c>
      <c r="L140" s="288">
        <v>672140</v>
      </c>
      <c r="M140" s="289">
        <v>656940</v>
      </c>
      <c r="N140" s="390">
        <f>L140-M140</f>
        <v>15200</v>
      </c>
      <c r="O140" s="390">
        <f>$F140*N140</f>
        <v>-15200</v>
      </c>
      <c r="P140" s="992">
        <f>O140/1000000</f>
        <v>-1.52E-2</v>
      </c>
      <c r="Q140" s="743"/>
    </row>
    <row r="141" spans="1:17" s="376" customFormat="1" ht="15.95" customHeight="1">
      <c r="A141" s="579">
        <v>28</v>
      </c>
      <c r="B141" s="616" t="s">
        <v>429</v>
      </c>
      <c r="C141" s="574" t="s">
        <v>510</v>
      </c>
      <c r="D141" s="36" t="s">
        <v>432</v>
      </c>
      <c r="E141" s="37" t="s">
        <v>300</v>
      </c>
      <c r="F141" s="777">
        <v>-1</v>
      </c>
      <c r="G141" s="288">
        <v>337400</v>
      </c>
      <c r="H141" s="289">
        <v>331100</v>
      </c>
      <c r="I141" s="390">
        <f>G141-H141</f>
        <v>6300</v>
      </c>
      <c r="J141" s="390">
        <f>$F141*I141</f>
        <v>-6300</v>
      </c>
      <c r="K141" s="843">
        <f>J141/1000000</f>
        <v>-6.3E-3</v>
      </c>
      <c r="L141" s="288">
        <v>2319000</v>
      </c>
      <c r="M141" s="289">
        <v>2251800</v>
      </c>
      <c r="N141" s="390">
        <f>L141-M141</f>
        <v>67200</v>
      </c>
      <c r="O141" s="390">
        <f>$F141*N141</f>
        <v>-67200</v>
      </c>
      <c r="P141" s="992">
        <f>O141/1000000</f>
        <v>-6.7199999999999996E-2</v>
      </c>
      <c r="Q141" s="743"/>
    </row>
    <row r="142" spans="1:17" s="376" customFormat="1" ht="15.95" customHeight="1">
      <c r="A142" s="579"/>
      <c r="B142" s="786" t="s">
        <v>468</v>
      </c>
      <c r="C142" s="574"/>
      <c r="D142" s="36"/>
      <c r="E142" s="37"/>
      <c r="F142" s="777"/>
      <c r="G142" s="288"/>
      <c r="H142" s="289"/>
      <c r="I142" s="576"/>
      <c r="J142" s="576"/>
      <c r="K142" s="870"/>
      <c r="L142" s="288"/>
      <c r="M142" s="289"/>
      <c r="N142" s="576"/>
      <c r="O142" s="576"/>
      <c r="P142" s="877"/>
      <c r="Q142" s="743"/>
    </row>
    <row r="143" spans="1:17" s="376" customFormat="1" ht="15.95" customHeight="1">
      <c r="A143" s="579">
        <v>29</v>
      </c>
      <c r="B143" s="616" t="s">
        <v>475</v>
      </c>
      <c r="C143" s="574" t="s">
        <v>477</v>
      </c>
      <c r="D143" s="36" t="s">
        <v>432</v>
      </c>
      <c r="E143" s="37" t="s">
        <v>300</v>
      </c>
      <c r="F143" s="777">
        <v>-1</v>
      </c>
      <c r="G143" s="288">
        <v>-637000</v>
      </c>
      <c r="H143" s="289">
        <v>-510000</v>
      </c>
      <c r="I143" s="289">
        <f>G143-H143</f>
        <v>-127000</v>
      </c>
      <c r="J143" s="289">
        <f>$F143*I143</f>
        <v>127000</v>
      </c>
      <c r="K143" s="822">
        <f>J143/1000000</f>
        <v>0.127</v>
      </c>
      <c r="L143" s="288">
        <v>0</v>
      </c>
      <c r="M143" s="289">
        <v>0</v>
      </c>
      <c r="N143" s="289">
        <f>L143-M143</f>
        <v>0</v>
      </c>
      <c r="O143" s="289">
        <f>$F143*N143</f>
        <v>0</v>
      </c>
      <c r="P143" s="817">
        <f>O143/1000000</f>
        <v>0</v>
      </c>
      <c r="Q143" s="388"/>
    </row>
    <row r="144" spans="1:17" s="376" customFormat="1" ht="15.95" customHeight="1">
      <c r="A144" s="579">
        <v>30</v>
      </c>
      <c r="B144" s="616" t="s">
        <v>476</v>
      </c>
      <c r="C144" s="574" t="s">
        <v>478</v>
      </c>
      <c r="D144" s="36" t="s">
        <v>432</v>
      </c>
      <c r="E144" s="37" t="s">
        <v>300</v>
      </c>
      <c r="F144" s="777">
        <v>-1</v>
      </c>
      <c r="G144" s="288">
        <v>166000</v>
      </c>
      <c r="H144" s="289">
        <v>615000</v>
      </c>
      <c r="I144" s="289">
        <f>G144-H144</f>
        <v>-449000</v>
      </c>
      <c r="J144" s="289">
        <f>$F144*I144</f>
        <v>449000</v>
      </c>
      <c r="K144" s="822">
        <f>J144/1000000</f>
        <v>0.44900000000000001</v>
      </c>
      <c r="L144" s="288">
        <v>0</v>
      </c>
      <c r="M144" s="289">
        <v>0</v>
      </c>
      <c r="N144" s="289">
        <f>L144-M144</f>
        <v>0</v>
      </c>
      <c r="O144" s="289">
        <f>$F144*N144</f>
        <v>0</v>
      </c>
      <c r="P144" s="817">
        <f>O144/1000000</f>
        <v>0</v>
      </c>
      <c r="Q144" s="388"/>
    </row>
    <row r="145" spans="1:18" s="376" customFormat="1" ht="15.95" customHeight="1">
      <c r="A145" s="579">
        <v>31</v>
      </c>
      <c r="B145" s="986" t="s">
        <v>517</v>
      </c>
      <c r="C145" s="777" t="s">
        <v>518</v>
      </c>
      <c r="D145" s="36" t="s">
        <v>432</v>
      </c>
      <c r="E145" s="383" t="s">
        <v>300</v>
      </c>
      <c r="F145" s="777">
        <v>-1</v>
      </c>
      <c r="G145" s="288">
        <v>-37000</v>
      </c>
      <c r="H145" s="289">
        <v>0</v>
      </c>
      <c r="I145" s="289">
        <f>G145-H145</f>
        <v>-37000</v>
      </c>
      <c r="J145" s="289">
        <f>$F145*I145</f>
        <v>37000</v>
      </c>
      <c r="K145" s="822">
        <f>J145/1000000</f>
        <v>3.6999999999999998E-2</v>
      </c>
      <c r="L145" s="288">
        <v>0</v>
      </c>
      <c r="M145" s="289">
        <v>-1000</v>
      </c>
      <c r="N145" s="289">
        <f>L145-M145</f>
        <v>1000</v>
      </c>
      <c r="O145" s="289">
        <f>$F145*N145</f>
        <v>-1000</v>
      </c>
      <c r="P145" s="817">
        <f>O145/1000000</f>
        <v>-1E-3</v>
      </c>
      <c r="Q145" s="388" t="s">
        <v>525</v>
      </c>
    </row>
    <row r="146" spans="1:18" s="376" customFormat="1" ht="15.95" customHeight="1">
      <c r="A146" s="579">
        <v>32</v>
      </c>
      <c r="B146" s="986" t="s">
        <v>506</v>
      </c>
      <c r="C146" s="777" t="s">
        <v>507</v>
      </c>
      <c r="D146" s="36" t="s">
        <v>432</v>
      </c>
      <c r="E146" s="383" t="s">
        <v>300</v>
      </c>
      <c r="F146" s="777">
        <v>-1</v>
      </c>
      <c r="G146" s="288">
        <v>-575000</v>
      </c>
      <c r="H146" s="289">
        <v>-301000</v>
      </c>
      <c r="I146" s="289">
        <f>G146-H146</f>
        <v>-274000</v>
      </c>
      <c r="J146" s="289">
        <f>$F146*I146</f>
        <v>274000</v>
      </c>
      <c r="K146" s="822">
        <f>J146/1000000</f>
        <v>0.27400000000000002</v>
      </c>
      <c r="L146" s="288">
        <v>0</v>
      </c>
      <c r="M146" s="289">
        <v>0</v>
      </c>
      <c r="N146" s="289">
        <f>L146-M146</f>
        <v>0</v>
      </c>
      <c r="O146" s="289">
        <f>$F146*N146</f>
        <v>0</v>
      </c>
      <c r="P146" s="817">
        <f>O146/1000000</f>
        <v>0</v>
      </c>
      <c r="Q146" s="388"/>
    </row>
    <row r="147" spans="1:18" s="376" customFormat="1" ht="15.95" customHeight="1">
      <c r="A147" s="1012" t="s">
        <v>433</v>
      </c>
      <c r="B147" s="1013"/>
      <c r="C147" s="574"/>
      <c r="D147" s="36"/>
      <c r="E147" s="37"/>
      <c r="F147" s="777"/>
      <c r="G147" s="288"/>
      <c r="H147" s="289"/>
      <c r="I147" s="576"/>
      <c r="J147" s="576"/>
      <c r="K147" s="870"/>
      <c r="L147" s="288"/>
      <c r="M147" s="289"/>
      <c r="N147" s="576"/>
      <c r="O147" s="576"/>
      <c r="P147" s="870"/>
      <c r="Q147" s="388"/>
    </row>
    <row r="148" spans="1:18" s="376" customFormat="1" ht="15.95" customHeight="1">
      <c r="A148" s="579">
        <v>31</v>
      </c>
      <c r="B148" s="984" t="s">
        <v>480</v>
      </c>
      <c r="C148" s="777" t="s">
        <v>481</v>
      </c>
      <c r="D148" s="588" t="s">
        <v>432</v>
      </c>
      <c r="E148" s="985" t="s">
        <v>300</v>
      </c>
      <c r="F148" s="790">
        <v>-1200</v>
      </c>
      <c r="G148" s="288">
        <v>25.27</v>
      </c>
      <c r="H148" s="289">
        <v>23.89</v>
      </c>
      <c r="I148" s="390">
        <f>G148-H148</f>
        <v>1.379999999999999</v>
      </c>
      <c r="J148" s="390">
        <f>$F148*I148</f>
        <v>-1655.9999999999989</v>
      </c>
      <c r="K148" s="843">
        <f>J148/1000000</f>
        <v>-1.6559999999999988E-3</v>
      </c>
      <c r="L148" s="288">
        <v>55.92</v>
      </c>
      <c r="M148" s="289">
        <v>53.12</v>
      </c>
      <c r="N148" s="390">
        <f>L148-M148</f>
        <v>2.8000000000000043</v>
      </c>
      <c r="O148" s="390">
        <f>$F148*N148</f>
        <v>-3360.000000000005</v>
      </c>
      <c r="P148" s="992">
        <f>O148/1000000</f>
        <v>-3.3600000000000049E-3</v>
      </c>
      <c r="Q148" s="388"/>
    </row>
    <row r="149" spans="1:18" s="376" customFormat="1" ht="15.95" customHeight="1">
      <c r="A149" s="579">
        <v>32</v>
      </c>
      <c r="B149" s="984" t="s">
        <v>482</v>
      </c>
      <c r="C149" s="777" t="s">
        <v>483</v>
      </c>
      <c r="D149" s="588" t="s">
        <v>432</v>
      </c>
      <c r="E149" s="985" t="s">
        <v>300</v>
      </c>
      <c r="F149" s="790">
        <v>-1200</v>
      </c>
      <c r="G149" s="288">
        <v>1.36</v>
      </c>
      <c r="H149" s="289">
        <v>1.33</v>
      </c>
      <c r="I149" s="390">
        <f>G149-H149</f>
        <v>3.0000000000000027E-2</v>
      </c>
      <c r="J149" s="390">
        <f>$F149*I149</f>
        <v>-36.000000000000028</v>
      </c>
      <c r="K149" s="843">
        <f>J149/1000000</f>
        <v>-3.6000000000000028E-5</v>
      </c>
      <c r="L149" s="288">
        <v>200.33</v>
      </c>
      <c r="M149" s="289">
        <v>172.8</v>
      </c>
      <c r="N149" s="390">
        <f>L149-M149</f>
        <v>27.53</v>
      </c>
      <c r="O149" s="390">
        <f>$F149*N149</f>
        <v>-33036</v>
      </c>
      <c r="P149" s="992">
        <f>O149/1000000</f>
        <v>-3.3036000000000003E-2</v>
      </c>
      <c r="Q149" s="388"/>
    </row>
    <row r="150" spans="1:18" s="376" customFormat="1" ht="15.95" customHeight="1">
      <c r="A150" s="579">
        <v>33</v>
      </c>
      <c r="B150" s="984" t="s">
        <v>484</v>
      </c>
      <c r="C150" s="777" t="s">
        <v>485</v>
      </c>
      <c r="D150" s="588" t="s">
        <v>432</v>
      </c>
      <c r="E150" s="985" t="s">
        <v>300</v>
      </c>
      <c r="F150" s="790">
        <v>-1200</v>
      </c>
      <c r="G150" s="288">
        <v>4</v>
      </c>
      <c r="H150" s="289">
        <v>4</v>
      </c>
      <c r="I150" s="390">
        <f>G150-H150</f>
        <v>0</v>
      </c>
      <c r="J150" s="390">
        <f>$F150*I150</f>
        <v>0</v>
      </c>
      <c r="K150" s="843">
        <f>J150/1000000</f>
        <v>0</v>
      </c>
      <c r="L150" s="288">
        <v>50.15</v>
      </c>
      <c r="M150" s="289">
        <v>43.84</v>
      </c>
      <c r="N150" s="390">
        <f>L150-M150</f>
        <v>6.3099999999999952</v>
      </c>
      <c r="O150" s="390">
        <f>$F150*N150</f>
        <v>-7571.9999999999945</v>
      </c>
      <c r="P150" s="992">
        <f>O150/1000000</f>
        <v>-7.5719999999999945E-3</v>
      </c>
      <c r="Q150" s="388"/>
    </row>
    <row r="151" spans="1:18" s="376" customFormat="1" ht="15.95" customHeight="1">
      <c r="A151" s="579">
        <v>34</v>
      </c>
      <c r="B151" s="984" t="s">
        <v>486</v>
      </c>
      <c r="C151" s="777" t="s">
        <v>487</v>
      </c>
      <c r="D151" s="588" t="s">
        <v>432</v>
      </c>
      <c r="E151" s="985" t="s">
        <v>300</v>
      </c>
      <c r="F151" s="790">
        <v>-1200</v>
      </c>
      <c r="G151" s="288">
        <v>3.71</v>
      </c>
      <c r="H151" s="289">
        <v>3.43</v>
      </c>
      <c r="I151" s="390">
        <f>G151-H151</f>
        <v>0.2799999999999998</v>
      </c>
      <c r="J151" s="390">
        <f>$F151*I151</f>
        <v>-335.99999999999977</v>
      </c>
      <c r="K151" s="843">
        <f>J151/1000000</f>
        <v>-3.3599999999999976E-4</v>
      </c>
      <c r="L151" s="288">
        <v>50.81</v>
      </c>
      <c r="M151" s="289">
        <v>48.91</v>
      </c>
      <c r="N151" s="390">
        <f>L151-M151</f>
        <v>1.9000000000000057</v>
      </c>
      <c r="O151" s="390">
        <f>$F151*N151</f>
        <v>-2280.0000000000068</v>
      </c>
      <c r="P151" s="992">
        <f>O151/1000000</f>
        <v>-2.2800000000000068E-3</v>
      </c>
      <c r="Q151" s="388"/>
    </row>
    <row r="152" spans="1:18" s="376" customFormat="1" ht="15.95" customHeight="1">
      <c r="A152" s="579">
        <v>35</v>
      </c>
      <c r="B152" s="984" t="s">
        <v>488</v>
      </c>
      <c r="C152" s="777" t="s">
        <v>494</v>
      </c>
      <c r="D152" s="588" t="s">
        <v>432</v>
      </c>
      <c r="E152" s="985" t="s">
        <v>300</v>
      </c>
      <c r="F152" s="790">
        <v>-3000</v>
      </c>
      <c r="G152" s="288">
        <v>0.09</v>
      </c>
      <c r="H152" s="289">
        <v>0.09</v>
      </c>
      <c r="I152" s="390">
        <f>G152-H152</f>
        <v>0</v>
      </c>
      <c r="J152" s="390">
        <f>$F152*I152</f>
        <v>0</v>
      </c>
      <c r="K152" s="843">
        <f>J152/1000000</f>
        <v>0</v>
      </c>
      <c r="L152" s="288">
        <v>21.83</v>
      </c>
      <c r="M152" s="289">
        <v>21.11</v>
      </c>
      <c r="N152" s="390">
        <f>L152-M152</f>
        <v>0.71999999999999886</v>
      </c>
      <c r="O152" s="390">
        <f>$F152*N152</f>
        <v>-2159.9999999999964</v>
      </c>
      <c r="P152" s="992">
        <f>O152/1000000</f>
        <v>-2.1599999999999966E-3</v>
      </c>
      <c r="Q152" s="388"/>
    </row>
    <row r="153" spans="1:18" ht="16.5">
      <c r="A153" s="21"/>
      <c r="B153" s="788"/>
      <c r="C153" s="17"/>
      <c r="D153" s="104"/>
      <c r="E153" s="17"/>
      <c r="F153" s="17"/>
      <c r="G153" s="288"/>
      <c r="H153" s="17"/>
      <c r="I153" s="17"/>
      <c r="J153" s="17"/>
      <c r="K153" s="779">
        <f>SUM(K103:K152)</f>
        <v>2.8227415100000002</v>
      </c>
      <c r="L153" s="288"/>
      <c r="M153" s="780"/>
      <c r="N153" s="780"/>
      <c r="O153" s="780"/>
      <c r="P153" s="779">
        <f>SUM(P103:P152)</f>
        <v>-0.10940095</v>
      </c>
      <c r="Q153" s="775"/>
    </row>
    <row r="154" spans="1:18" ht="15.75" thickBot="1">
      <c r="A154" s="781"/>
      <c r="B154" s="789"/>
      <c r="C154" s="782"/>
      <c r="D154" s="782"/>
      <c r="E154" s="782"/>
      <c r="F154" s="782"/>
      <c r="G154" s="378"/>
      <c r="H154" s="782"/>
      <c r="I154" s="782"/>
      <c r="J154" s="782"/>
      <c r="K154" s="871"/>
      <c r="L154" s="378"/>
      <c r="M154" s="783"/>
      <c r="N154" s="783"/>
      <c r="O154" s="783"/>
      <c r="P154" s="871"/>
      <c r="Q154" s="776"/>
    </row>
    <row r="155" spans="1:18" ht="15" thickTop="1">
      <c r="K155" s="872"/>
      <c r="L155" s="46"/>
      <c r="M155" s="46"/>
      <c r="N155" s="46"/>
      <c r="O155" s="46"/>
      <c r="P155" s="872"/>
    </row>
    <row r="156" spans="1:18">
      <c r="Q156" s="340" t="str">
        <f>NDPL!Q1</f>
        <v>DECEMBER-2023</v>
      </c>
      <c r="R156" s="218"/>
    </row>
    <row r="157" spans="1:18" ht="13.5" thickBot="1"/>
    <row r="158" spans="1:18" ht="44.25" customHeight="1">
      <c r="A158" s="283"/>
      <c r="B158" s="281" t="s">
        <v>134</v>
      </c>
      <c r="C158" s="42"/>
      <c r="D158" s="42"/>
      <c r="E158" s="42"/>
      <c r="F158" s="42"/>
      <c r="G158" s="42"/>
      <c r="H158" s="42"/>
      <c r="I158" s="42"/>
      <c r="J158" s="42"/>
      <c r="K158" s="873"/>
      <c r="L158" s="42"/>
      <c r="M158" s="42"/>
      <c r="N158" s="42"/>
      <c r="O158" s="42"/>
      <c r="P158" s="873"/>
      <c r="Q158" s="43"/>
    </row>
    <row r="159" spans="1:18" ht="20.100000000000001" customHeight="1">
      <c r="A159" s="199"/>
      <c r="B159" s="242" t="s">
        <v>135</v>
      </c>
      <c r="C159" s="17"/>
      <c r="D159" s="17"/>
      <c r="E159" s="17"/>
      <c r="F159" s="17"/>
      <c r="G159" s="17"/>
      <c r="H159" s="17"/>
      <c r="I159" s="17"/>
      <c r="J159" s="17"/>
      <c r="K159" s="685"/>
      <c r="L159" s="17"/>
      <c r="M159" s="17"/>
      <c r="N159" s="17"/>
      <c r="O159" s="17"/>
      <c r="P159" s="685"/>
      <c r="Q159" s="44"/>
    </row>
    <row r="160" spans="1:18" ht="20.100000000000001" customHeight="1">
      <c r="A160" s="199"/>
      <c r="B160" s="238" t="s">
        <v>222</v>
      </c>
      <c r="C160" s="17"/>
      <c r="D160" s="17"/>
      <c r="E160" s="17"/>
      <c r="F160" s="17"/>
      <c r="G160" s="17"/>
      <c r="H160" s="17"/>
      <c r="I160" s="17"/>
      <c r="J160" s="17"/>
      <c r="K160" s="353">
        <f>K66</f>
        <v>-15.595483290000004</v>
      </c>
      <c r="L160" s="168"/>
      <c r="M160" s="168"/>
      <c r="N160" s="168"/>
      <c r="O160" s="168"/>
      <c r="P160" s="353">
        <f>P66</f>
        <v>-1.7411081899999994</v>
      </c>
      <c r="Q160" s="44"/>
    </row>
    <row r="161" spans="1:17" ht="20.100000000000001" customHeight="1">
      <c r="A161" s="199"/>
      <c r="B161" s="238" t="s">
        <v>223</v>
      </c>
      <c r="C161" s="17"/>
      <c r="D161" s="17"/>
      <c r="E161" s="17"/>
      <c r="F161" s="17"/>
      <c r="G161" s="17"/>
      <c r="H161" s="17"/>
      <c r="I161" s="17"/>
      <c r="J161" s="17"/>
      <c r="K161" s="353">
        <f>K153</f>
        <v>2.8227415100000002</v>
      </c>
      <c r="L161" s="168"/>
      <c r="M161" s="168"/>
      <c r="N161" s="168"/>
      <c r="O161" s="168"/>
      <c r="P161" s="353">
        <f>P153</f>
        <v>-0.10940095</v>
      </c>
      <c r="Q161" s="44"/>
    </row>
    <row r="162" spans="1:17" ht="20.100000000000001" customHeight="1">
      <c r="A162" s="199"/>
      <c r="B162" s="238" t="s">
        <v>136</v>
      </c>
      <c r="C162" s="17"/>
      <c r="D162" s="17"/>
      <c r="E162" s="17"/>
      <c r="F162" s="17"/>
      <c r="G162" s="17"/>
      <c r="H162" s="17"/>
      <c r="I162" s="17"/>
      <c r="J162" s="17"/>
      <c r="K162" s="353">
        <f>'ROHTAK ROAD'!K42</f>
        <v>0</v>
      </c>
      <c r="L162" s="168"/>
      <c r="M162" s="168"/>
      <c r="N162" s="168"/>
      <c r="O162" s="168"/>
      <c r="P162" s="353">
        <f>'ROHTAK ROAD'!P42</f>
        <v>0</v>
      </c>
      <c r="Q162" s="44"/>
    </row>
    <row r="163" spans="1:17" ht="20.100000000000001" customHeight="1">
      <c r="A163" s="199"/>
      <c r="B163" s="238" t="s">
        <v>137</v>
      </c>
      <c r="C163" s="17"/>
      <c r="D163" s="17"/>
      <c r="E163" s="17"/>
      <c r="F163" s="17"/>
      <c r="G163" s="17"/>
      <c r="H163" s="17"/>
      <c r="I163" s="17"/>
      <c r="J163" s="17"/>
      <c r="K163" s="353">
        <f>SUM(K160:K162)</f>
        <v>-12.772741780000004</v>
      </c>
      <c r="L163" s="168"/>
      <c r="M163" s="168"/>
      <c r="N163" s="168"/>
      <c r="O163" s="168"/>
      <c r="P163" s="353">
        <f>SUM(P160:P162)</f>
        <v>-1.8505091399999993</v>
      </c>
      <c r="Q163" s="44"/>
    </row>
    <row r="164" spans="1:17" ht="20.100000000000001" customHeight="1">
      <c r="A164" s="199"/>
      <c r="B164" s="242" t="s">
        <v>138</v>
      </c>
      <c r="C164" s="17"/>
      <c r="D164" s="17"/>
      <c r="E164" s="17"/>
      <c r="F164" s="17"/>
      <c r="G164" s="17"/>
      <c r="H164" s="17"/>
      <c r="I164" s="17"/>
      <c r="J164" s="17"/>
      <c r="K164" s="353"/>
      <c r="L164" s="168"/>
      <c r="M164" s="168"/>
      <c r="N164" s="168"/>
      <c r="O164" s="168"/>
      <c r="P164" s="353"/>
      <c r="Q164" s="44"/>
    </row>
    <row r="165" spans="1:17" ht="20.100000000000001" customHeight="1">
      <c r="A165" s="199"/>
      <c r="B165" s="238" t="s">
        <v>224</v>
      </c>
      <c r="C165" s="17"/>
      <c r="D165" s="17"/>
      <c r="E165" s="17"/>
      <c r="F165" s="17"/>
      <c r="G165" s="17"/>
      <c r="H165" s="17"/>
      <c r="I165" s="17"/>
      <c r="J165" s="17"/>
      <c r="K165" s="353">
        <f>K95</f>
        <v>-4.5839999999999996</v>
      </c>
      <c r="L165" s="168"/>
      <c r="M165" s="168"/>
      <c r="N165" s="168"/>
      <c r="O165" s="168"/>
      <c r="P165" s="353">
        <f>P95</f>
        <v>-1.6335000000000004</v>
      </c>
      <c r="Q165" s="44"/>
    </row>
    <row r="166" spans="1:17" ht="20.100000000000001" customHeight="1" thickBot="1">
      <c r="A166" s="200"/>
      <c r="B166" s="282" t="s">
        <v>139</v>
      </c>
      <c r="C166" s="45"/>
      <c r="D166" s="45"/>
      <c r="E166" s="45"/>
      <c r="F166" s="45"/>
      <c r="G166" s="45"/>
      <c r="H166" s="45"/>
      <c r="I166" s="45"/>
      <c r="J166" s="45"/>
      <c r="K166" s="354">
        <f>SUM(K163:K165)</f>
        <v>-17.356741780000004</v>
      </c>
      <c r="L166" s="166"/>
      <c r="M166" s="166"/>
      <c r="N166" s="166"/>
      <c r="O166" s="166"/>
      <c r="P166" s="354">
        <f>SUM(P163:P165)</f>
        <v>-3.4840091399999995</v>
      </c>
      <c r="Q166" s="167"/>
    </row>
    <row r="167" spans="1:17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873"/>
      <c r="L167" s="42"/>
      <c r="M167" s="42"/>
      <c r="N167" s="42"/>
      <c r="O167" s="42"/>
      <c r="P167" s="873"/>
      <c r="Q167" s="42"/>
    </row>
    <row r="168" spans="1:17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685"/>
      <c r="L168" s="17"/>
      <c r="M168" s="17"/>
      <c r="N168" s="17"/>
      <c r="O168" s="17"/>
      <c r="P168" s="685"/>
      <c r="Q168" s="17"/>
    </row>
    <row r="169" spans="1:17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685"/>
      <c r="L169" s="17"/>
      <c r="M169" s="17"/>
      <c r="N169" s="17"/>
      <c r="O169" s="17"/>
      <c r="P169" s="685"/>
      <c r="Q169" s="17"/>
    </row>
    <row r="170" spans="1:17" ht="13.5" thickBot="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697"/>
      <c r="L170" s="45"/>
      <c r="M170" s="45"/>
      <c r="N170" s="45"/>
      <c r="O170" s="45"/>
      <c r="P170" s="697"/>
      <c r="Q170" s="45"/>
    </row>
    <row r="171" spans="1:17">
      <c r="A171" s="193"/>
      <c r="B171" s="194"/>
      <c r="C171" s="194"/>
      <c r="D171" s="194"/>
      <c r="E171" s="194"/>
      <c r="F171" s="194"/>
      <c r="G171" s="194"/>
      <c r="H171" s="42"/>
      <c r="I171" s="42"/>
      <c r="J171" s="42"/>
      <c r="K171" s="873"/>
      <c r="L171" s="42"/>
      <c r="M171" s="42"/>
      <c r="N171" s="42"/>
      <c r="O171" s="42"/>
      <c r="P171" s="873"/>
      <c r="Q171" s="43"/>
    </row>
    <row r="172" spans="1:17" ht="23.25">
      <c r="A172" s="201" t="s">
        <v>282</v>
      </c>
      <c r="B172" s="185"/>
      <c r="C172" s="185"/>
      <c r="D172" s="185"/>
      <c r="E172" s="185"/>
      <c r="F172" s="185"/>
      <c r="G172" s="185"/>
      <c r="H172" s="17"/>
      <c r="I172" s="17"/>
      <c r="J172" s="17"/>
      <c r="K172" s="685"/>
      <c r="L172" s="17"/>
      <c r="M172" s="17"/>
      <c r="N172" s="17"/>
      <c r="O172" s="17"/>
      <c r="P172" s="685"/>
      <c r="Q172" s="44"/>
    </row>
    <row r="173" spans="1:17">
      <c r="A173" s="195"/>
      <c r="B173" s="185"/>
      <c r="C173" s="185"/>
      <c r="D173" s="185"/>
      <c r="E173" s="185"/>
      <c r="F173" s="185"/>
      <c r="G173" s="185"/>
      <c r="H173" s="17"/>
      <c r="I173" s="17"/>
      <c r="J173" s="17"/>
      <c r="K173" s="685"/>
      <c r="L173" s="17"/>
      <c r="M173" s="17"/>
      <c r="N173" s="17"/>
      <c r="O173" s="17"/>
      <c r="P173" s="685"/>
      <c r="Q173" s="44"/>
    </row>
    <row r="174" spans="1:17">
      <c r="A174" s="196"/>
      <c r="B174" s="197"/>
      <c r="C174" s="197"/>
      <c r="D174" s="197"/>
      <c r="E174" s="197"/>
      <c r="F174" s="197"/>
      <c r="G174" s="197"/>
      <c r="H174" s="17"/>
      <c r="I174" s="17"/>
      <c r="J174" s="17"/>
      <c r="K174" s="874" t="s">
        <v>294</v>
      </c>
      <c r="L174" s="17"/>
      <c r="M174" s="17"/>
      <c r="N174" s="17"/>
      <c r="O174" s="17"/>
      <c r="P174" s="874" t="s">
        <v>295</v>
      </c>
      <c r="Q174" s="44"/>
    </row>
    <row r="175" spans="1:17">
      <c r="A175" s="198"/>
      <c r="B175" s="106"/>
      <c r="C175" s="106"/>
      <c r="D175" s="106"/>
      <c r="E175" s="106"/>
      <c r="F175" s="106"/>
      <c r="G175" s="106"/>
      <c r="H175" s="17"/>
      <c r="I175" s="17"/>
      <c r="J175" s="17"/>
      <c r="K175" s="685"/>
      <c r="L175" s="17"/>
      <c r="M175" s="17"/>
      <c r="N175" s="17"/>
      <c r="O175" s="17"/>
      <c r="P175" s="685"/>
      <c r="Q175" s="44"/>
    </row>
    <row r="176" spans="1:17">
      <c r="A176" s="198"/>
      <c r="B176" s="106"/>
      <c r="C176" s="106"/>
      <c r="D176" s="106"/>
      <c r="E176" s="106"/>
      <c r="F176" s="106"/>
      <c r="G176" s="106"/>
      <c r="H176" s="17"/>
      <c r="I176" s="17"/>
      <c r="J176" s="17"/>
      <c r="K176" s="685"/>
      <c r="L176" s="17"/>
      <c r="M176" s="17"/>
      <c r="N176" s="17"/>
      <c r="O176" s="17"/>
      <c r="P176" s="685"/>
      <c r="Q176" s="44"/>
    </row>
    <row r="177" spans="1:17" ht="18">
      <c r="A177" s="202" t="s">
        <v>285</v>
      </c>
      <c r="B177" s="186"/>
      <c r="C177" s="186"/>
      <c r="D177" s="187"/>
      <c r="E177" s="187"/>
      <c r="F177" s="188"/>
      <c r="G177" s="187"/>
      <c r="H177" s="17"/>
      <c r="I177" s="17"/>
      <c r="J177" s="17"/>
      <c r="K177" s="332">
        <f>K166</f>
        <v>-17.356741780000004</v>
      </c>
      <c r="L177" s="187" t="s">
        <v>283</v>
      </c>
      <c r="M177" s="17"/>
      <c r="N177" s="17"/>
      <c r="O177" s="17"/>
      <c r="P177" s="332">
        <f>P166</f>
        <v>-3.4840091399999995</v>
      </c>
      <c r="Q177" s="208" t="s">
        <v>283</v>
      </c>
    </row>
    <row r="178" spans="1:17" ht="18">
      <c r="A178" s="203"/>
      <c r="B178" s="189"/>
      <c r="C178" s="189"/>
      <c r="D178" s="185"/>
      <c r="E178" s="185"/>
      <c r="F178" s="190"/>
      <c r="G178" s="185"/>
      <c r="H178" s="17"/>
      <c r="I178" s="17"/>
      <c r="J178" s="17"/>
      <c r="K178" s="332"/>
      <c r="L178" s="185"/>
      <c r="M178" s="17"/>
      <c r="N178" s="17"/>
      <c r="O178" s="17"/>
      <c r="P178" s="332"/>
      <c r="Q178" s="209"/>
    </row>
    <row r="179" spans="1:17" ht="18">
      <c r="A179" s="204" t="s">
        <v>284</v>
      </c>
      <c r="B179" s="191"/>
      <c r="C179" s="40"/>
      <c r="D179" s="185"/>
      <c r="E179" s="185"/>
      <c r="F179" s="192"/>
      <c r="G179" s="187"/>
      <c r="H179" s="17"/>
      <c r="I179" s="17"/>
      <c r="J179" s="17"/>
      <c r="K179" s="332">
        <f>'STEPPED UP GENCO'!K73</f>
        <v>5.895503098199999</v>
      </c>
      <c r="L179" s="187" t="s">
        <v>283</v>
      </c>
      <c r="M179" s="17"/>
      <c r="N179" s="17"/>
      <c r="O179" s="17"/>
      <c r="P179" s="332">
        <f>'STEPPED UP GENCO'!P73</f>
        <v>5.6218279999999995E-2</v>
      </c>
      <c r="Q179" s="208" t="s">
        <v>283</v>
      </c>
    </row>
    <row r="180" spans="1:17">
      <c r="A180" s="199"/>
      <c r="B180" s="17"/>
      <c r="C180" s="17"/>
      <c r="D180" s="17"/>
      <c r="E180" s="17"/>
      <c r="F180" s="17"/>
      <c r="G180" s="17"/>
      <c r="H180" s="17"/>
      <c r="I180" s="17"/>
      <c r="J180" s="17"/>
      <c r="K180" s="685"/>
      <c r="L180" s="17"/>
      <c r="M180" s="17"/>
      <c r="N180" s="17"/>
      <c r="O180" s="17"/>
      <c r="P180" s="685"/>
      <c r="Q180" s="44"/>
    </row>
    <row r="181" spans="1:17">
      <c r="A181" s="199"/>
      <c r="B181" s="17"/>
      <c r="C181" s="17"/>
      <c r="D181" s="17"/>
      <c r="E181" s="17"/>
      <c r="F181" s="17"/>
      <c r="G181" s="17"/>
      <c r="H181" s="17"/>
      <c r="I181" s="17"/>
      <c r="J181" s="17"/>
      <c r="K181" s="685"/>
      <c r="L181" s="17"/>
      <c r="M181" s="17"/>
      <c r="N181" s="17"/>
      <c r="O181" s="17"/>
      <c r="P181" s="685"/>
      <c r="Q181" s="44"/>
    </row>
    <row r="182" spans="1:17">
      <c r="A182" s="199"/>
      <c r="B182" s="17"/>
      <c r="C182" s="17"/>
      <c r="D182" s="17"/>
      <c r="E182" s="17"/>
      <c r="F182" s="17"/>
      <c r="G182" s="17"/>
      <c r="H182" s="17"/>
      <c r="I182" s="17"/>
      <c r="J182" s="17"/>
      <c r="K182" s="685"/>
      <c r="L182" s="17"/>
      <c r="M182" s="17"/>
      <c r="N182" s="17"/>
      <c r="O182" s="17"/>
      <c r="P182" s="685"/>
      <c r="Q182" s="44"/>
    </row>
    <row r="183" spans="1:17" ht="20.25">
      <c r="A183" s="199"/>
      <c r="B183" s="17"/>
      <c r="C183" s="17"/>
      <c r="D183" s="17"/>
      <c r="E183" s="17"/>
      <c r="F183" s="17"/>
      <c r="G183" s="17"/>
      <c r="H183" s="186"/>
      <c r="I183" s="186"/>
      <c r="J183" s="205" t="s">
        <v>286</v>
      </c>
      <c r="K183" s="297">
        <f>SUM(K177:K182)</f>
        <v>-11.461238681800005</v>
      </c>
      <c r="L183" s="205" t="s">
        <v>283</v>
      </c>
      <c r="M183" s="106"/>
      <c r="N183" s="17"/>
      <c r="O183" s="17"/>
      <c r="P183" s="297">
        <f>SUM(P177:P182)</f>
        <v>-3.4277908599999996</v>
      </c>
      <c r="Q183" s="315" t="s">
        <v>283</v>
      </c>
    </row>
    <row r="184" spans="1:17" ht="13.5" thickBot="1">
      <c r="A184" s="200"/>
      <c r="B184" s="45"/>
      <c r="C184" s="45"/>
      <c r="D184" s="45"/>
      <c r="E184" s="45"/>
      <c r="F184" s="45"/>
      <c r="G184" s="45"/>
      <c r="H184" s="45"/>
      <c r="I184" s="45"/>
      <c r="J184" s="45"/>
      <c r="K184" s="697"/>
      <c r="L184" s="45"/>
      <c r="M184" s="45"/>
      <c r="N184" s="45"/>
      <c r="O184" s="45"/>
      <c r="P184" s="697"/>
      <c r="Q184" s="129"/>
    </row>
  </sheetData>
  <mergeCells count="1">
    <mergeCell ref="A147:B147"/>
  </mergeCells>
  <phoneticPr fontId="5" type="noConversion"/>
  <pageMargins left="0.51" right="0.5" top="0.57999999999999996" bottom="0.5" header="0.5" footer="0.5"/>
  <pageSetup scale="53" orientation="landscape" verticalDpi="300" r:id="rId1"/>
  <headerFooter alignWithMargins="0"/>
  <rowBreaks count="3" manualBreakCount="3">
    <brk id="66" max="16383" man="1"/>
    <brk id="97" max="16383" man="1"/>
    <brk id="154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84"/>
  <sheetViews>
    <sheetView view="pageBreakPreview" topLeftCell="A55" zoomScale="85" zoomScaleNormal="70" zoomScaleSheetLayoutView="85" zoomScalePageLayoutView="50" workbookViewId="0">
      <selection activeCell="Q49" sqref="Q49"/>
    </sheetView>
  </sheetViews>
  <sheetFormatPr defaultRowHeight="12.75"/>
  <cols>
    <col min="1" max="1" width="5.140625" style="376" customWidth="1"/>
    <col min="2" max="2" width="20.85546875" style="376" customWidth="1"/>
    <col min="3" max="3" width="11.28515625" style="376" customWidth="1"/>
    <col min="4" max="4" width="9.140625" style="376"/>
    <col min="5" max="5" width="14.42578125" style="376" customWidth="1"/>
    <col min="6" max="6" width="8.85546875" style="376" customWidth="1"/>
    <col min="7" max="7" width="11.42578125" style="376" customWidth="1"/>
    <col min="8" max="8" width="13" style="376" customWidth="1"/>
    <col min="9" max="9" width="12.42578125" style="376" customWidth="1"/>
    <col min="10" max="10" width="12.28515625" style="376" customWidth="1"/>
    <col min="11" max="11" width="12.85546875" style="544" customWidth="1"/>
    <col min="12" max="12" width="12.85546875" style="376" customWidth="1"/>
    <col min="13" max="13" width="13.28515625" style="376" customWidth="1"/>
    <col min="14" max="14" width="11.42578125" style="376" customWidth="1"/>
    <col min="15" max="15" width="13.140625" style="376" customWidth="1"/>
    <col min="16" max="16" width="14.7109375" style="544" customWidth="1"/>
    <col min="17" max="17" width="18.42578125" style="376" customWidth="1"/>
    <col min="18" max="18" width="5.28515625" style="376" customWidth="1"/>
    <col min="19" max="19" width="1.5703125" style="376" hidden="1" customWidth="1"/>
    <col min="20" max="20" width="9.140625" style="376" hidden="1" customWidth="1"/>
    <col min="21" max="21" width="4.28515625" style="376" hidden="1" customWidth="1"/>
    <col min="22" max="22" width="4" style="376" hidden="1" customWidth="1"/>
    <col min="23" max="23" width="3.85546875" style="376" hidden="1" customWidth="1"/>
    <col min="24" max="16384" width="9.140625" style="376"/>
  </cols>
  <sheetData>
    <row r="1" spans="1:17" ht="26.25">
      <c r="A1" s="1" t="s">
        <v>210</v>
      </c>
      <c r="Q1" s="414" t="str">
        <f>NDPL!Q1</f>
        <v>DECEMBER-2023</v>
      </c>
    </row>
    <row r="2" spans="1:17" ht="18.75" customHeight="1">
      <c r="A2" s="72" t="s">
        <v>211</v>
      </c>
    </row>
    <row r="3" spans="1:17" ht="23.25">
      <c r="A3" s="155" t="s">
        <v>190</v>
      </c>
    </row>
    <row r="4" spans="1:17" ht="24" thickBot="1">
      <c r="A4" s="335" t="s">
        <v>191</v>
      </c>
      <c r="G4" s="403"/>
      <c r="H4" s="403"/>
      <c r="I4" s="41" t="s">
        <v>347</v>
      </c>
      <c r="J4" s="403"/>
      <c r="K4" s="826"/>
      <c r="L4" s="403"/>
      <c r="M4" s="403"/>
      <c r="N4" s="41" t="s">
        <v>348</v>
      </c>
      <c r="O4" s="403"/>
      <c r="P4" s="826"/>
    </row>
    <row r="5" spans="1:17" ht="62.25" customHeight="1" thickTop="1" thickBot="1">
      <c r="A5" s="419" t="s">
        <v>8</v>
      </c>
      <c r="B5" s="420" t="s">
        <v>9</v>
      </c>
      <c r="C5" s="421" t="s">
        <v>1</v>
      </c>
      <c r="D5" s="421" t="s">
        <v>2</v>
      </c>
      <c r="E5" s="421" t="s">
        <v>3</v>
      </c>
      <c r="F5" s="421" t="s">
        <v>10</v>
      </c>
      <c r="G5" s="419" t="str">
        <f>NDPL!G5</f>
        <v>FINAL READING 31/12/2023</v>
      </c>
      <c r="H5" s="421" t="str">
        <f>NDPL!H5</f>
        <v>INTIAL READING 01/12/2023</v>
      </c>
      <c r="I5" s="421" t="s">
        <v>4</v>
      </c>
      <c r="J5" s="421" t="s">
        <v>5</v>
      </c>
      <c r="K5" s="836" t="s">
        <v>6</v>
      </c>
      <c r="L5" s="419" t="str">
        <f>NDPL!G5</f>
        <v>FINAL READING 31/12/2023</v>
      </c>
      <c r="M5" s="421" t="str">
        <f>NDPL!H5</f>
        <v>INTIAL READING 01/12/2023</v>
      </c>
      <c r="N5" s="421" t="s">
        <v>4</v>
      </c>
      <c r="O5" s="421" t="s">
        <v>5</v>
      </c>
      <c r="P5" s="836" t="s">
        <v>6</v>
      </c>
      <c r="Q5" s="422" t="s">
        <v>266</v>
      </c>
    </row>
    <row r="6" spans="1:17" ht="14.25" thickTop="1" thickBot="1"/>
    <row r="7" spans="1:17" ht="18" customHeight="1" thickTop="1">
      <c r="A7" s="130"/>
      <c r="B7" s="131" t="s">
        <v>177</v>
      </c>
      <c r="C7" s="132"/>
      <c r="D7" s="132"/>
      <c r="E7" s="132"/>
      <c r="F7" s="132"/>
      <c r="G7" s="55"/>
      <c r="H7" s="500"/>
      <c r="I7" s="501"/>
      <c r="J7" s="501"/>
      <c r="K7" s="878"/>
      <c r="L7" s="502"/>
      <c r="M7" s="500"/>
      <c r="N7" s="500"/>
      <c r="O7" s="500"/>
      <c r="P7" s="894"/>
      <c r="Q7" s="441"/>
    </row>
    <row r="8" spans="1:17" ht="18" customHeight="1">
      <c r="A8" s="133"/>
      <c r="B8" s="134" t="s">
        <v>102</v>
      </c>
      <c r="C8" s="135"/>
      <c r="D8" s="136"/>
      <c r="E8" s="137"/>
      <c r="F8" s="138"/>
      <c r="G8" s="59"/>
      <c r="H8" s="503"/>
      <c r="I8" s="358"/>
      <c r="J8" s="358"/>
      <c r="K8" s="879"/>
      <c r="L8" s="504"/>
      <c r="M8" s="503"/>
      <c r="N8" s="337"/>
      <c r="O8" s="337"/>
      <c r="P8" s="882"/>
      <c r="Q8" s="380"/>
    </row>
    <row r="9" spans="1:17" ht="16.5">
      <c r="A9" s="133">
        <v>1</v>
      </c>
      <c r="B9" s="134" t="s">
        <v>103</v>
      </c>
      <c r="C9" s="135">
        <v>4865107</v>
      </c>
      <c r="D9" s="139" t="s">
        <v>12</v>
      </c>
      <c r="E9" s="220" t="s">
        <v>300</v>
      </c>
      <c r="F9" s="140">
        <v>266.67</v>
      </c>
      <c r="G9" s="288">
        <v>262</v>
      </c>
      <c r="H9" s="289">
        <v>443</v>
      </c>
      <c r="I9" s="272">
        <f>G9-H9</f>
        <v>-181</v>
      </c>
      <c r="J9" s="272">
        <f>$F9*I9</f>
        <v>-48267.270000000004</v>
      </c>
      <c r="K9" s="824">
        <f>J9/1000000</f>
        <v>-4.8267270000000001E-2</v>
      </c>
      <c r="L9" s="288">
        <v>2146</v>
      </c>
      <c r="M9" s="289">
        <v>2146</v>
      </c>
      <c r="N9" s="272">
        <f>L9-M9</f>
        <v>0</v>
      </c>
      <c r="O9" s="272">
        <f>$F9*N9</f>
        <v>0</v>
      </c>
      <c r="P9" s="824">
        <f>O9/1000000</f>
        <v>0</v>
      </c>
      <c r="Q9" s="400"/>
    </row>
    <row r="10" spans="1:17" ht="18" customHeight="1">
      <c r="A10" s="133">
        <v>2</v>
      </c>
      <c r="B10" s="134" t="s">
        <v>104</v>
      </c>
      <c r="C10" s="135">
        <v>4865150</v>
      </c>
      <c r="D10" s="139" t="s">
        <v>12</v>
      </c>
      <c r="E10" s="220" t="s">
        <v>300</v>
      </c>
      <c r="F10" s="140">
        <v>100</v>
      </c>
      <c r="G10" s="288">
        <v>13480</v>
      </c>
      <c r="H10" s="289">
        <v>11937</v>
      </c>
      <c r="I10" s="358">
        <f>G10-H10</f>
        <v>1543</v>
      </c>
      <c r="J10" s="358">
        <f>$F10*I10</f>
        <v>154300</v>
      </c>
      <c r="K10" s="879">
        <f>J10/1000000</f>
        <v>0.15429999999999999</v>
      </c>
      <c r="L10" s="288">
        <v>1603</v>
      </c>
      <c r="M10" s="289">
        <v>1603</v>
      </c>
      <c r="N10" s="357">
        <f>L10-M10</f>
        <v>0</v>
      </c>
      <c r="O10" s="357">
        <f>$F10*N10</f>
        <v>0</v>
      </c>
      <c r="P10" s="884">
        <f>O10/1000000</f>
        <v>0</v>
      </c>
      <c r="Q10" s="380"/>
    </row>
    <row r="11" spans="1:17" ht="18">
      <c r="A11" s="133">
        <v>3</v>
      </c>
      <c r="B11" s="134" t="s">
        <v>105</v>
      </c>
      <c r="C11" s="135">
        <v>4865136</v>
      </c>
      <c r="D11" s="139" t="s">
        <v>12</v>
      </c>
      <c r="E11" s="220" t="s">
        <v>300</v>
      </c>
      <c r="F11" s="140">
        <v>200</v>
      </c>
      <c r="G11" s="288">
        <v>969321</v>
      </c>
      <c r="H11" s="289">
        <v>970608</v>
      </c>
      <c r="I11" s="358">
        <f t="shared" ref="I11:I18" si="0">G11-H11</f>
        <v>-1287</v>
      </c>
      <c r="J11" s="358">
        <f t="shared" ref="J11:J17" si="1">$F11*I11</f>
        <v>-257400</v>
      </c>
      <c r="K11" s="879">
        <f t="shared" ref="K11:K17" si="2">J11/1000000</f>
        <v>-0.25740000000000002</v>
      </c>
      <c r="L11" s="288">
        <v>244</v>
      </c>
      <c r="M11" s="289">
        <v>244</v>
      </c>
      <c r="N11" s="358">
        <f t="shared" ref="N11:N18" si="3">L11-M11</f>
        <v>0</v>
      </c>
      <c r="O11" s="358">
        <f t="shared" ref="O11:O17" si="4">$F11*N11</f>
        <v>0</v>
      </c>
      <c r="P11" s="879">
        <f t="shared" ref="P11:P17" si="5">O11/1000000</f>
        <v>0</v>
      </c>
      <c r="Q11" s="505"/>
    </row>
    <row r="12" spans="1:17" ht="18">
      <c r="A12" s="133">
        <v>4</v>
      </c>
      <c r="B12" s="134" t="s">
        <v>106</v>
      </c>
      <c r="C12" s="135">
        <v>4865172</v>
      </c>
      <c r="D12" s="139" t="s">
        <v>12</v>
      </c>
      <c r="E12" s="220" t="s">
        <v>300</v>
      </c>
      <c r="F12" s="140">
        <v>1000</v>
      </c>
      <c r="G12" s="288">
        <v>437</v>
      </c>
      <c r="H12" s="289">
        <v>568</v>
      </c>
      <c r="I12" s="358">
        <f>G12-H12</f>
        <v>-131</v>
      </c>
      <c r="J12" s="358">
        <f>$F12*I12</f>
        <v>-131000</v>
      </c>
      <c r="K12" s="879">
        <f>J12/1000000</f>
        <v>-0.13100000000000001</v>
      </c>
      <c r="L12" s="288">
        <v>365</v>
      </c>
      <c r="M12" s="289">
        <v>365</v>
      </c>
      <c r="N12" s="357">
        <f>L12-M12</f>
        <v>0</v>
      </c>
      <c r="O12" s="357">
        <f>$F12*N12</f>
        <v>0</v>
      </c>
      <c r="P12" s="884">
        <f>O12/1000000</f>
        <v>0</v>
      </c>
      <c r="Q12" s="623"/>
    </row>
    <row r="13" spans="1:17" ht="18" customHeight="1">
      <c r="A13" s="133">
        <v>5</v>
      </c>
      <c r="B13" s="134" t="s">
        <v>107</v>
      </c>
      <c r="C13" s="135">
        <v>4865010</v>
      </c>
      <c r="D13" s="139" t="s">
        <v>12</v>
      </c>
      <c r="E13" s="220" t="s">
        <v>300</v>
      </c>
      <c r="F13" s="140">
        <v>800</v>
      </c>
      <c r="G13" s="288">
        <v>999932</v>
      </c>
      <c r="H13" s="289">
        <v>999972</v>
      </c>
      <c r="I13" s="358">
        <f>G13-H13</f>
        <v>-40</v>
      </c>
      <c r="J13" s="358">
        <f>$F13*I13</f>
        <v>-32000</v>
      </c>
      <c r="K13" s="879">
        <f>J13/1000000</f>
        <v>-3.2000000000000001E-2</v>
      </c>
      <c r="L13" s="288">
        <v>1118</v>
      </c>
      <c r="M13" s="289">
        <v>1116</v>
      </c>
      <c r="N13" s="357">
        <f>L13-M13</f>
        <v>2</v>
      </c>
      <c r="O13" s="357">
        <f>$F13*N13</f>
        <v>1600</v>
      </c>
      <c r="P13" s="884">
        <f>O13/1000000</f>
        <v>1.6000000000000001E-3</v>
      </c>
      <c r="Q13" s="746"/>
    </row>
    <row r="14" spans="1:17" ht="18" customHeight="1">
      <c r="A14" s="133">
        <v>6</v>
      </c>
      <c r="B14" s="134" t="s">
        <v>323</v>
      </c>
      <c r="C14" s="135">
        <v>4865004</v>
      </c>
      <c r="D14" s="139" t="s">
        <v>12</v>
      </c>
      <c r="E14" s="220" t="s">
        <v>300</v>
      </c>
      <c r="F14" s="140">
        <v>800</v>
      </c>
      <c r="G14" s="288">
        <v>1471</v>
      </c>
      <c r="H14" s="289">
        <v>1594</v>
      </c>
      <c r="I14" s="358">
        <f t="shared" si="0"/>
        <v>-123</v>
      </c>
      <c r="J14" s="358">
        <f t="shared" si="1"/>
        <v>-98400</v>
      </c>
      <c r="K14" s="879">
        <f t="shared" si="2"/>
        <v>-9.8400000000000001E-2</v>
      </c>
      <c r="L14" s="288">
        <v>2262</v>
      </c>
      <c r="M14" s="289">
        <v>2264</v>
      </c>
      <c r="N14" s="357">
        <f t="shared" si="3"/>
        <v>-2</v>
      </c>
      <c r="O14" s="357">
        <f t="shared" si="4"/>
        <v>-1600</v>
      </c>
      <c r="P14" s="884">
        <f t="shared" si="5"/>
        <v>-1.6000000000000001E-3</v>
      </c>
      <c r="Q14" s="400"/>
    </row>
    <row r="15" spans="1:17" ht="18" customHeight="1">
      <c r="A15" s="133">
        <v>7</v>
      </c>
      <c r="B15" s="306" t="s">
        <v>345</v>
      </c>
      <c r="C15" s="309">
        <v>4865050</v>
      </c>
      <c r="D15" s="139" t="s">
        <v>12</v>
      </c>
      <c r="E15" s="220" t="s">
        <v>300</v>
      </c>
      <c r="F15" s="314">
        <v>800</v>
      </c>
      <c r="G15" s="236">
        <v>982119</v>
      </c>
      <c r="H15" s="237">
        <v>982119</v>
      </c>
      <c r="I15" s="237">
        <f>G15-H15</f>
        <v>0</v>
      </c>
      <c r="J15" s="237">
        <f t="shared" si="1"/>
        <v>0</v>
      </c>
      <c r="K15" s="853">
        <f t="shared" si="2"/>
        <v>0</v>
      </c>
      <c r="L15" s="236">
        <v>998603</v>
      </c>
      <c r="M15" s="237">
        <v>998603</v>
      </c>
      <c r="N15" s="237">
        <f>L15-M15</f>
        <v>0</v>
      </c>
      <c r="O15" s="237">
        <f t="shared" si="4"/>
        <v>0</v>
      </c>
      <c r="P15" s="853">
        <f t="shared" si="5"/>
        <v>0</v>
      </c>
      <c r="Q15" s="380"/>
    </row>
    <row r="16" spans="1:17" ht="18" customHeight="1">
      <c r="A16" s="133">
        <v>8</v>
      </c>
      <c r="B16" s="306" t="s">
        <v>344</v>
      </c>
      <c r="C16" s="309">
        <v>4864998</v>
      </c>
      <c r="D16" s="139" t="s">
        <v>12</v>
      </c>
      <c r="E16" s="220" t="s">
        <v>300</v>
      </c>
      <c r="F16" s="314">
        <v>800</v>
      </c>
      <c r="G16" s="236">
        <v>950267</v>
      </c>
      <c r="H16" s="237">
        <v>950267</v>
      </c>
      <c r="I16" s="237">
        <f>G16-H16</f>
        <v>0</v>
      </c>
      <c r="J16" s="237">
        <f t="shared" si="1"/>
        <v>0</v>
      </c>
      <c r="K16" s="853">
        <f t="shared" si="2"/>
        <v>0</v>
      </c>
      <c r="L16" s="236">
        <v>979419</v>
      </c>
      <c r="M16" s="237">
        <v>979419</v>
      </c>
      <c r="N16" s="237">
        <f>L16-M16</f>
        <v>0</v>
      </c>
      <c r="O16" s="237">
        <f t="shared" si="4"/>
        <v>0</v>
      </c>
      <c r="P16" s="853">
        <f t="shared" si="5"/>
        <v>0</v>
      </c>
      <c r="Q16" s="380"/>
    </row>
    <row r="17" spans="1:17" ht="18" customHeight="1">
      <c r="A17" s="133">
        <v>9</v>
      </c>
      <c r="B17" s="306" t="s">
        <v>338</v>
      </c>
      <c r="C17" s="309">
        <v>4864993</v>
      </c>
      <c r="D17" s="139" t="s">
        <v>12</v>
      </c>
      <c r="E17" s="220" t="s">
        <v>300</v>
      </c>
      <c r="F17" s="314">
        <v>800</v>
      </c>
      <c r="G17" s="288">
        <v>938871</v>
      </c>
      <c r="H17" s="289">
        <v>940026</v>
      </c>
      <c r="I17" s="358">
        <f t="shared" si="0"/>
        <v>-1155</v>
      </c>
      <c r="J17" s="358">
        <f t="shared" si="1"/>
        <v>-924000</v>
      </c>
      <c r="K17" s="879">
        <f t="shared" si="2"/>
        <v>-0.92400000000000004</v>
      </c>
      <c r="L17" s="288">
        <v>987516</v>
      </c>
      <c r="M17" s="289">
        <v>987524</v>
      </c>
      <c r="N17" s="357">
        <f t="shared" si="3"/>
        <v>-8</v>
      </c>
      <c r="O17" s="357">
        <f t="shared" si="4"/>
        <v>-6400</v>
      </c>
      <c r="P17" s="884">
        <f t="shared" si="5"/>
        <v>-6.4000000000000003E-3</v>
      </c>
      <c r="Q17" s="401"/>
    </row>
    <row r="18" spans="1:17" ht="15.75" customHeight="1">
      <c r="A18" s="133">
        <v>10</v>
      </c>
      <c r="B18" s="306" t="s">
        <v>379</v>
      </c>
      <c r="C18" s="309">
        <v>5128403</v>
      </c>
      <c r="D18" s="139" t="s">
        <v>12</v>
      </c>
      <c r="E18" s="220" t="s">
        <v>300</v>
      </c>
      <c r="F18" s="314">
        <v>2000</v>
      </c>
      <c r="G18" s="288">
        <v>992238</v>
      </c>
      <c r="H18" s="289">
        <v>992281</v>
      </c>
      <c r="I18" s="237">
        <f t="shared" si="0"/>
        <v>-43</v>
      </c>
      <c r="J18" s="237">
        <f>$F18*I18</f>
        <v>-86000</v>
      </c>
      <c r="K18" s="853">
        <f>J18/1000000</f>
        <v>-8.5999999999999993E-2</v>
      </c>
      <c r="L18" s="288">
        <v>998037</v>
      </c>
      <c r="M18" s="289">
        <v>998064</v>
      </c>
      <c r="N18" s="289">
        <f t="shared" si="3"/>
        <v>-27</v>
      </c>
      <c r="O18" s="289">
        <f>$F18*N18</f>
        <v>-54000</v>
      </c>
      <c r="P18" s="822">
        <f>O18/1000000</f>
        <v>-5.3999999999999999E-2</v>
      </c>
      <c r="Q18" s="401"/>
    </row>
    <row r="19" spans="1:17" ht="18" customHeight="1">
      <c r="A19" s="133"/>
      <c r="B19" s="141" t="s">
        <v>329</v>
      </c>
      <c r="C19" s="135"/>
      <c r="D19" s="139"/>
      <c r="E19" s="220"/>
      <c r="F19" s="140"/>
      <c r="G19" s="288"/>
      <c r="H19" s="289"/>
      <c r="I19" s="358"/>
      <c r="J19" s="358"/>
      <c r="K19" s="879"/>
      <c r="L19" s="288"/>
      <c r="M19" s="289"/>
      <c r="N19" s="357"/>
      <c r="O19" s="357"/>
      <c r="P19" s="884"/>
      <c r="Q19" s="380"/>
    </row>
    <row r="20" spans="1:17" ht="18" customHeight="1">
      <c r="A20" s="133">
        <v>11</v>
      </c>
      <c r="B20" s="134" t="s">
        <v>178</v>
      </c>
      <c r="C20" s="135">
        <v>4865161</v>
      </c>
      <c r="D20" s="136" t="s">
        <v>12</v>
      </c>
      <c r="E20" s="220" t="s">
        <v>300</v>
      </c>
      <c r="F20" s="140">
        <v>50</v>
      </c>
      <c r="G20" s="288">
        <v>952668</v>
      </c>
      <c r="H20" s="289">
        <v>952668</v>
      </c>
      <c r="I20" s="358">
        <f t="shared" ref="I20:I25" si="6">G20-H20</f>
        <v>0</v>
      </c>
      <c r="J20" s="358">
        <f t="shared" ref="J20:J25" si="7">$F20*I20</f>
        <v>0</v>
      </c>
      <c r="K20" s="879">
        <f t="shared" ref="K20:K25" si="8">J20/1000000</f>
        <v>0</v>
      </c>
      <c r="L20" s="288">
        <v>25939</v>
      </c>
      <c r="M20" s="289">
        <v>28639</v>
      </c>
      <c r="N20" s="357">
        <f t="shared" ref="N20:N25" si="9">L20-M20</f>
        <v>-2700</v>
      </c>
      <c r="O20" s="357">
        <f t="shared" ref="O20:O25" si="10">$F20*N20</f>
        <v>-135000</v>
      </c>
      <c r="P20" s="884">
        <f t="shared" ref="P20:P25" si="11">O20/1000000</f>
        <v>-0.13500000000000001</v>
      </c>
      <c r="Q20" s="380"/>
    </row>
    <row r="21" spans="1:17" ht="13.5" customHeight="1">
      <c r="A21" s="133">
        <v>12</v>
      </c>
      <c r="B21" s="134" t="s">
        <v>179</v>
      </c>
      <c r="C21" s="135">
        <v>4865115</v>
      </c>
      <c r="D21" s="139" t="s">
        <v>12</v>
      </c>
      <c r="E21" s="220" t="s">
        <v>300</v>
      </c>
      <c r="F21" s="140">
        <v>100</v>
      </c>
      <c r="G21" s="288">
        <v>998833</v>
      </c>
      <c r="H21" s="289">
        <v>998835</v>
      </c>
      <c r="I21" s="390">
        <f>G21-H21</f>
        <v>-2</v>
      </c>
      <c r="J21" s="390">
        <f>$F21*I21</f>
        <v>-200</v>
      </c>
      <c r="K21" s="843">
        <f>J21/1000000</f>
        <v>-2.0000000000000001E-4</v>
      </c>
      <c r="L21" s="288">
        <v>2370</v>
      </c>
      <c r="M21" s="289">
        <v>3180</v>
      </c>
      <c r="N21" s="237">
        <f>L21-M21</f>
        <v>-810</v>
      </c>
      <c r="O21" s="237">
        <f>$F21*N21</f>
        <v>-81000</v>
      </c>
      <c r="P21" s="853">
        <f>O21/1000000</f>
        <v>-8.1000000000000003E-2</v>
      </c>
      <c r="Q21" s="380"/>
    </row>
    <row r="22" spans="1:17" ht="18" customHeight="1">
      <c r="A22" s="133">
        <v>13</v>
      </c>
      <c r="B22" s="137" t="s">
        <v>180</v>
      </c>
      <c r="C22" s="135">
        <v>4902512</v>
      </c>
      <c r="D22" s="139" t="s">
        <v>12</v>
      </c>
      <c r="E22" s="220" t="s">
        <v>300</v>
      </c>
      <c r="F22" s="140">
        <v>500</v>
      </c>
      <c r="G22" s="288">
        <v>997774</v>
      </c>
      <c r="H22" s="289">
        <v>997774</v>
      </c>
      <c r="I22" s="358">
        <f t="shared" si="6"/>
        <v>0</v>
      </c>
      <c r="J22" s="358">
        <f t="shared" si="7"/>
        <v>0</v>
      </c>
      <c r="K22" s="879">
        <f t="shared" si="8"/>
        <v>0</v>
      </c>
      <c r="L22" s="288">
        <v>8846</v>
      </c>
      <c r="M22" s="289">
        <v>8955</v>
      </c>
      <c r="N22" s="357">
        <f t="shared" si="9"/>
        <v>-109</v>
      </c>
      <c r="O22" s="357">
        <f t="shared" si="10"/>
        <v>-54500</v>
      </c>
      <c r="P22" s="884">
        <f t="shared" si="11"/>
        <v>-5.45E-2</v>
      </c>
      <c r="Q22" s="380"/>
    </row>
    <row r="23" spans="1:17" ht="18" customHeight="1">
      <c r="A23" s="133">
        <v>14</v>
      </c>
      <c r="B23" s="134" t="s">
        <v>181</v>
      </c>
      <c r="C23" s="135">
        <v>4865121</v>
      </c>
      <c r="D23" s="139" t="s">
        <v>12</v>
      </c>
      <c r="E23" s="220" t="s">
        <v>300</v>
      </c>
      <c r="F23" s="140">
        <v>100</v>
      </c>
      <c r="G23" s="288">
        <v>999817</v>
      </c>
      <c r="H23" s="289">
        <v>999817</v>
      </c>
      <c r="I23" s="358">
        <f>G23-H23</f>
        <v>0</v>
      </c>
      <c r="J23" s="358">
        <f>$F23*I23</f>
        <v>0</v>
      </c>
      <c r="K23" s="879">
        <f>J23/1000000</f>
        <v>0</v>
      </c>
      <c r="L23" s="288">
        <v>994206</v>
      </c>
      <c r="M23" s="289">
        <v>994493</v>
      </c>
      <c r="N23" s="357">
        <f>L23-M23</f>
        <v>-287</v>
      </c>
      <c r="O23" s="357">
        <f>$F23*N23</f>
        <v>-28700</v>
      </c>
      <c r="P23" s="884">
        <f>O23/1000000</f>
        <v>-2.87E-2</v>
      </c>
      <c r="Q23" s="380"/>
    </row>
    <row r="24" spans="1:17" ht="18" customHeight="1">
      <c r="A24" s="133">
        <v>15</v>
      </c>
      <c r="B24" s="134" t="s">
        <v>182</v>
      </c>
      <c r="C24" s="135">
        <v>4865129</v>
      </c>
      <c r="D24" s="139" t="s">
        <v>12</v>
      </c>
      <c r="E24" s="220" t="s">
        <v>300</v>
      </c>
      <c r="F24" s="138">
        <v>1333.33</v>
      </c>
      <c r="G24" s="288">
        <v>998336</v>
      </c>
      <c r="H24" s="289">
        <v>998336</v>
      </c>
      <c r="I24" s="358">
        <f>G24-H24</f>
        <v>0</v>
      </c>
      <c r="J24" s="358">
        <f>$F24*I24</f>
        <v>0</v>
      </c>
      <c r="K24" s="879">
        <f>J24/1000000</f>
        <v>0</v>
      </c>
      <c r="L24" s="288">
        <v>4439</v>
      </c>
      <c r="M24" s="289">
        <v>4510</v>
      </c>
      <c r="N24" s="357">
        <f>L24-M24</f>
        <v>-71</v>
      </c>
      <c r="O24" s="357">
        <f>$F24*N24</f>
        <v>-94666.43</v>
      </c>
      <c r="P24" s="884">
        <f>O24/1000000</f>
        <v>-9.4666429999999996E-2</v>
      </c>
      <c r="Q24" s="380"/>
    </row>
    <row r="25" spans="1:17" ht="18" customHeight="1">
      <c r="A25" s="133">
        <v>16</v>
      </c>
      <c r="B25" s="134" t="s">
        <v>183</v>
      </c>
      <c r="C25" s="135">
        <v>4865159</v>
      </c>
      <c r="D25" s="136" t="s">
        <v>12</v>
      </c>
      <c r="E25" s="220" t="s">
        <v>300</v>
      </c>
      <c r="F25" s="140">
        <v>1000</v>
      </c>
      <c r="G25" s="288">
        <v>11074</v>
      </c>
      <c r="H25" s="289">
        <v>11074</v>
      </c>
      <c r="I25" s="358">
        <f t="shared" si="6"/>
        <v>0</v>
      </c>
      <c r="J25" s="358">
        <f t="shared" si="7"/>
        <v>0</v>
      </c>
      <c r="K25" s="879">
        <f t="shared" si="8"/>
        <v>0</v>
      </c>
      <c r="L25" s="288">
        <v>43244</v>
      </c>
      <c r="M25" s="289">
        <v>43244</v>
      </c>
      <c r="N25" s="357">
        <f t="shared" si="9"/>
        <v>0</v>
      </c>
      <c r="O25" s="357">
        <f t="shared" si="10"/>
        <v>0</v>
      </c>
      <c r="P25" s="884">
        <f t="shared" si="11"/>
        <v>0</v>
      </c>
      <c r="Q25" s="380"/>
    </row>
    <row r="26" spans="1:17" ht="18" customHeight="1">
      <c r="A26" s="133">
        <v>17</v>
      </c>
      <c r="B26" s="134" t="s">
        <v>184</v>
      </c>
      <c r="C26" s="135">
        <v>4865122</v>
      </c>
      <c r="D26" s="139" t="s">
        <v>12</v>
      </c>
      <c r="E26" s="220" t="s">
        <v>300</v>
      </c>
      <c r="F26" s="138">
        <v>1333.33</v>
      </c>
      <c r="G26" s="288">
        <v>999849</v>
      </c>
      <c r="H26" s="289">
        <v>999849</v>
      </c>
      <c r="I26" s="358">
        <f>G26-H26</f>
        <v>0</v>
      </c>
      <c r="J26" s="358">
        <f>$F26*I26</f>
        <v>0</v>
      </c>
      <c r="K26" s="879">
        <f>J26/1000000</f>
        <v>0</v>
      </c>
      <c r="L26" s="288">
        <v>4036</v>
      </c>
      <c r="M26" s="289">
        <v>4099</v>
      </c>
      <c r="N26" s="357">
        <f>L26-M26</f>
        <v>-63</v>
      </c>
      <c r="O26" s="357">
        <f>$F26*N26</f>
        <v>-83999.79</v>
      </c>
      <c r="P26" s="884">
        <f>O26/1000000</f>
        <v>-8.3999789999999991E-2</v>
      </c>
      <c r="Q26" s="401"/>
    </row>
    <row r="27" spans="1:17" ht="18" customHeight="1">
      <c r="A27" s="133"/>
      <c r="B27" s="142" t="s">
        <v>185</v>
      </c>
      <c r="C27" s="135"/>
      <c r="D27" s="139"/>
      <c r="E27" s="220"/>
      <c r="F27" s="140"/>
      <c r="G27" s="288"/>
      <c r="H27" s="289"/>
      <c r="I27" s="358"/>
      <c r="J27" s="358"/>
      <c r="K27" s="879"/>
      <c r="L27" s="288"/>
      <c r="M27" s="289"/>
      <c r="N27" s="357"/>
      <c r="O27" s="357"/>
      <c r="P27" s="884"/>
      <c r="Q27" s="380"/>
    </row>
    <row r="28" spans="1:17" ht="18" customHeight="1">
      <c r="A28" s="133">
        <v>19</v>
      </c>
      <c r="B28" s="134" t="s">
        <v>186</v>
      </c>
      <c r="C28" s="135">
        <v>4864996</v>
      </c>
      <c r="D28" s="139" t="s">
        <v>12</v>
      </c>
      <c r="E28" s="220" t="s">
        <v>300</v>
      </c>
      <c r="F28" s="140">
        <v>1000</v>
      </c>
      <c r="G28" s="288">
        <v>988662</v>
      </c>
      <c r="H28" s="289">
        <v>989726</v>
      </c>
      <c r="I28" s="358">
        <f>G28-H28</f>
        <v>-1064</v>
      </c>
      <c r="J28" s="358">
        <f>$F28*I28</f>
        <v>-1064000</v>
      </c>
      <c r="K28" s="879">
        <f>J28/1000000</f>
        <v>-1.0640000000000001</v>
      </c>
      <c r="L28" s="288">
        <v>399</v>
      </c>
      <c r="M28" s="289">
        <v>399</v>
      </c>
      <c r="N28" s="357">
        <f>L28-M28</f>
        <v>0</v>
      </c>
      <c r="O28" s="357">
        <f>$F28*N28</f>
        <v>0</v>
      </c>
      <c r="P28" s="884">
        <f>O28/1000000</f>
        <v>0</v>
      </c>
      <c r="Q28" s="380"/>
    </row>
    <row r="29" spans="1:17" ht="18" customHeight="1">
      <c r="A29" s="133">
        <v>20</v>
      </c>
      <c r="B29" s="134" t="s">
        <v>187</v>
      </c>
      <c r="C29" s="135">
        <v>4865000</v>
      </c>
      <c r="D29" s="139" t="s">
        <v>12</v>
      </c>
      <c r="E29" s="220" t="s">
        <v>300</v>
      </c>
      <c r="F29" s="140">
        <v>1000</v>
      </c>
      <c r="G29" s="288">
        <v>973456</v>
      </c>
      <c r="H29" s="289">
        <v>974502</v>
      </c>
      <c r="I29" s="358">
        <f>G29-H29</f>
        <v>-1046</v>
      </c>
      <c r="J29" s="358">
        <f>$F29*I29</f>
        <v>-1046000</v>
      </c>
      <c r="K29" s="879">
        <f>J29/1000000</f>
        <v>-1.046</v>
      </c>
      <c r="L29" s="288">
        <v>3090</v>
      </c>
      <c r="M29" s="289">
        <v>3090</v>
      </c>
      <c r="N29" s="357">
        <f>L29-M29</f>
        <v>0</v>
      </c>
      <c r="O29" s="357">
        <f>$F29*N29</f>
        <v>0</v>
      </c>
      <c r="P29" s="884">
        <f>O29/1000000</f>
        <v>0</v>
      </c>
      <c r="Q29" s="608"/>
    </row>
    <row r="30" spans="1:17" ht="18" customHeight="1">
      <c r="A30" s="133">
        <v>21</v>
      </c>
      <c r="B30" s="134" t="s">
        <v>188</v>
      </c>
      <c r="C30" s="135">
        <v>4864851</v>
      </c>
      <c r="D30" s="139" t="s">
        <v>12</v>
      </c>
      <c r="E30" s="220" t="s">
        <v>300</v>
      </c>
      <c r="F30" s="140">
        <v>2500</v>
      </c>
      <c r="G30" s="288">
        <v>999468</v>
      </c>
      <c r="H30" s="289">
        <v>999808</v>
      </c>
      <c r="I30" s="358">
        <f>G30-H30</f>
        <v>-340</v>
      </c>
      <c r="J30" s="358">
        <f>$F30*I30</f>
        <v>-850000</v>
      </c>
      <c r="K30" s="879">
        <f>J30/1000000</f>
        <v>-0.85</v>
      </c>
      <c r="L30" s="288">
        <v>999999</v>
      </c>
      <c r="M30" s="289">
        <v>999999</v>
      </c>
      <c r="N30" s="357">
        <f>L30-M30</f>
        <v>0</v>
      </c>
      <c r="O30" s="357">
        <f>$F30*N30</f>
        <v>0</v>
      </c>
      <c r="P30" s="884">
        <f>O30/1000000</f>
        <v>0</v>
      </c>
      <c r="Q30" s="388"/>
    </row>
    <row r="31" spans="1:17" ht="18" customHeight="1">
      <c r="A31" s="133">
        <v>22</v>
      </c>
      <c r="B31" s="137" t="s">
        <v>189</v>
      </c>
      <c r="C31" s="135">
        <v>4864885</v>
      </c>
      <c r="D31" s="139" t="s">
        <v>12</v>
      </c>
      <c r="E31" s="220" t="s">
        <v>300</v>
      </c>
      <c r="F31" s="140">
        <v>2500</v>
      </c>
      <c r="G31" s="288">
        <v>991837</v>
      </c>
      <c r="H31" s="289">
        <v>992527</v>
      </c>
      <c r="I31" s="390">
        <f>G31-H31</f>
        <v>-690</v>
      </c>
      <c r="J31" s="390">
        <f>$F31*I31</f>
        <v>-1725000</v>
      </c>
      <c r="K31" s="843">
        <f>J31/1000000</f>
        <v>-1.7250000000000001</v>
      </c>
      <c r="L31" s="288">
        <v>512</v>
      </c>
      <c r="M31" s="289">
        <v>512</v>
      </c>
      <c r="N31" s="237">
        <f>L31-M31</f>
        <v>0</v>
      </c>
      <c r="O31" s="237">
        <f>$F31*N31</f>
        <v>0</v>
      </c>
      <c r="P31" s="853">
        <f>O31/1000000</f>
        <v>0</v>
      </c>
      <c r="Q31" s="380"/>
    </row>
    <row r="32" spans="1:17" ht="18" customHeight="1">
      <c r="A32" s="133"/>
      <c r="B32" s="142"/>
      <c r="C32" s="135"/>
      <c r="D32" s="139"/>
      <c r="E32" s="220"/>
      <c r="F32" s="140"/>
      <c r="G32" s="288"/>
      <c r="H32" s="289"/>
      <c r="I32" s="358"/>
      <c r="J32" s="358"/>
      <c r="K32" s="880">
        <f>SUM(K28:K31)</f>
        <v>-4.6850000000000005</v>
      </c>
      <c r="L32" s="288"/>
      <c r="M32" s="289"/>
      <c r="N32" s="357"/>
      <c r="O32" s="357"/>
      <c r="P32" s="880">
        <f>SUM(P28:P31)</f>
        <v>0</v>
      </c>
      <c r="Q32" s="380"/>
    </row>
    <row r="33" spans="1:17" ht="18" customHeight="1">
      <c r="A33" s="133"/>
      <c r="B33" s="141" t="s">
        <v>110</v>
      </c>
      <c r="C33" s="135"/>
      <c r="D33" s="136"/>
      <c r="E33" s="220"/>
      <c r="F33" s="140"/>
      <c r="G33" s="288"/>
      <c r="H33" s="289"/>
      <c r="I33" s="358"/>
      <c r="J33" s="358"/>
      <c r="K33" s="879"/>
      <c r="L33" s="288"/>
      <c r="M33" s="289"/>
      <c r="N33" s="357"/>
      <c r="O33" s="357"/>
      <c r="P33" s="884"/>
      <c r="Q33" s="380"/>
    </row>
    <row r="34" spans="1:17" ht="18" customHeight="1">
      <c r="A34" s="133">
        <v>23</v>
      </c>
      <c r="B34" s="556" t="s">
        <v>350</v>
      </c>
      <c r="C34" s="135">
        <v>4864955</v>
      </c>
      <c r="D34" s="134" t="s">
        <v>12</v>
      </c>
      <c r="E34" s="134" t="s">
        <v>300</v>
      </c>
      <c r="F34" s="140">
        <v>1000</v>
      </c>
      <c r="G34" s="288">
        <v>988368</v>
      </c>
      <c r="H34" s="289">
        <v>988757</v>
      </c>
      <c r="I34" s="358">
        <f>G34-H34</f>
        <v>-389</v>
      </c>
      <c r="J34" s="358">
        <f>$F34*I34</f>
        <v>-389000</v>
      </c>
      <c r="K34" s="879">
        <f>J34/1000000</f>
        <v>-0.38900000000000001</v>
      </c>
      <c r="L34" s="288">
        <v>2698</v>
      </c>
      <c r="M34" s="289">
        <v>2698</v>
      </c>
      <c r="N34" s="357">
        <f>L34-M34</f>
        <v>0</v>
      </c>
      <c r="O34" s="357">
        <f>$F34*N34</f>
        <v>0</v>
      </c>
      <c r="P34" s="884">
        <f>O34/1000000</f>
        <v>0</v>
      </c>
      <c r="Q34" s="554"/>
    </row>
    <row r="35" spans="1:17" ht="18">
      <c r="A35" s="133">
        <v>24</v>
      </c>
      <c r="B35" s="134" t="s">
        <v>167</v>
      </c>
      <c r="C35" s="135">
        <v>4864820</v>
      </c>
      <c r="D35" s="139" t="s">
        <v>12</v>
      </c>
      <c r="E35" s="220" t="s">
        <v>300</v>
      </c>
      <c r="F35" s="140">
        <v>160</v>
      </c>
      <c r="G35" s="288">
        <v>2651</v>
      </c>
      <c r="H35" s="289">
        <v>2683</v>
      </c>
      <c r="I35" s="358">
        <f>G35-H35</f>
        <v>-32</v>
      </c>
      <c r="J35" s="358">
        <f>$F35*I35</f>
        <v>-5120</v>
      </c>
      <c r="K35" s="879">
        <f>J35/1000000</f>
        <v>-5.1200000000000004E-3</v>
      </c>
      <c r="L35" s="288">
        <v>45785</v>
      </c>
      <c r="M35" s="289">
        <v>45949</v>
      </c>
      <c r="N35" s="357">
        <f>L35-M35</f>
        <v>-164</v>
      </c>
      <c r="O35" s="357">
        <f>$F35*N35</f>
        <v>-26240</v>
      </c>
      <c r="P35" s="884">
        <f>O35/1000000</f>
        <v>-2.6239999999999999E-2</v>
      </c>
      <c r="Q35" s="377"/>
    </row>
    <row r="36" spans="1:17" ht="18" customHeight="1">
      <c r="A36" s="133">
        <v>25</v>
      </c>
      <c r="B36" s="137" t="s">
        <v>168</v>
      </c>
      <c r="C36" s="135">
        <v>4864811</v>
      </c>
      <c r="D36" s="139" t="s">
        <v>12</v>
      </c>
      <c r="E36" s="220" t="s">
        <v>300</v>
      </c>
      <c r="F36" s="140">
        <v>200</v>
      </c>
      <c r="G36" s="288">
        <v>3830</v>
      </c>
      <c r="H36" s="289">
        <v>3832</v>
      </c>
      <c r="I36" s="358">
        <f>G36-H36</f>
        <v>-2</v>
      </c>
      <c r="J36" s="358">
        <f>$F36*I36</f>
        <v>-400</v>
      </c>
      <c r="K36" s="879">
        <f>J36/1000000</f>
        <v>-4.0000000000000002E-4</v>
      </c>
      <c r="L36" s="288">
        <v>26984</v>
      </c>
      <c r="M36" s="289">
        <v>27028</v>
      </c>
      <c r="N36" s="357">
        <f>L36-M36</f>
        <v>-44</v>
      </c>
      <c r="O36" s="357">
        <f>$F36*N36</f>
        <v>-8800</v>
      </c>
      <c r="P36" s="884">
        <f>O36/1000000</f>
        <v>-8.8000000000000005E-3</v>
      </c>
      <c r="Q36" s="384"/>
    </row>
    <row r="37" spans="1:17" ht="18" customHeight="1">
      <c r="A37" s="133">
        <v>26</v>
      </c>
      <c r="B37" s="137" t="s">
        <v>358</v>
      </c>
      <c r="C37" s="135">
        <v>4864961</v>
      </c>
      <c r="D37" s="139" t="s">
        <v>12</v>
      </c>
      <c r="E37" s="220" t="s">
        <v>300</v>
      </c>
      <c r="F37" s="140">
        <v>1000</v>
      </c>
      <c r="G37" s="288">
        <v>966644</v>
      </c>
      <c r="H37" s="289">
        <v>967174</v>
      </c>
      <c r="I37" s="390">
        <f>G37-H37</f>
        <v>-530</v>
      </c>
      <c r="J37" s="390">
        <f>$F37*I37</f>
        <v>-530000</v>
      </c>
      <c r="K37" s="843">
        <f>J37/1000000</f>
        <v>-0.53</v>
      </c>
      <c r="L37" s="288">
        <v>999625</v>
      </c>
      <c r="M37" s="289">
        <v>999625</v>
      </c>
      <c r="N37" s="237">
        <f>L37-M37</f>
        <v>0</v>
      </c>
      <c r="O37" s="237">
        <f>$F37*N37</f>
        <v>0</v>
      </c>
      <c r="P37" s="853">
        <f>O37/1000000</f>
        <v>0</v>
      </c>
      <c r="Q37" s="377"/>
    </row>
    <row r="38" spans="1:17" ht="18" customHeight="1">
      <c r="A38" s="133"/>
      <c r="B38" s="142" t="s">
        <v>171</v>
      </c>
      <c r="C38" s="135"/>
      <c r="D38" s="139"/>
      <c r="E38" s="220"/>
      <c r="F38" s="140"/>
      <c r="G38" s="288"/>
      <c r="H38" s="289"/>
      <c r="I38" s="358"/>
      <c r="J38" s="358"/>
      <c r="K38" s="879"/>
      <c r="L38" s="288"/>
      <c r="M38" s="289"/>
      <c r="N38" s="357"/>
      <c r="O38" s="357"/>
      <c r="P38" s="884"/>
      <c r="Q38" s="402"/>
    </row>
    <row r="39" spans="1:17" ht="17.25" customHeight="1">
      <c r="A39" s="133">
        <v>27</v>
      </c>
      <c r="B39" s="134" t="s">
        <v>349</v>
      </c>
      <c r="C39" s="135">
        <v>4865103</v>
      </c>
      <c r="D39" s="139" t="s">
        <v>12</v>
      </c>
      <c r="E39" s="220" t="s">
        <v>300</v>
      </c>
      <c r="F39" s="136">
        <v>-833.33</v>
      </c>
      <c r="G39" s="236">
        <v>0</v>
      </c>
      <c r="H39" s="289">
        <v>0</v>
      </c>
      <c r="I39" s="358">
        <f>G39-H39</f>
        <v>0</v>
      </c>
      <c r="J39" s="358">
        <f>$F39*I39</f>
        <v>0</v>
      </c>
      <c r="K39" s="879">
        <f>J39/1000000</f>
        <v>0</v>
      </c>
      <c r="L39" s="288">
        <v>0</v>
      </c>
      <c r="M39" s="289">
        <v>0</v>
      </c>
      <c r="N39" s="357">
        <f>L39-M39</f>
        <v>0</v>
      </c>
      <c r="O39" s="357">
        <f>$F39*N39</f>
        <v>0</v>
      </c>
      <c r="P39" s="884">
        <f>O39/1000000</f>
        <v>0</v>
      </c>
      <c r="Q39" s="399"/>
    </row>
    <row r="40" spans="1:17" ht="17.25" customHeight="1">
      <c r="A40" s="133"/>
      <c r="B40" s="134"/>
      <c r="C40" s="135">
        <v>4902557</v>
      </c>
      <c r="D40" s="139" t="s">
        <v>12</v>
      </c>
      <c r="E40" s="220" t="s">
        <v>300</v>
      </c>
      <c r="F40" s="136">
        <v>-1875</v>
      </c>
      <c r="G40" s="288">
        <v>0</v>
      </c>
      <c r="H40" s="289">
        <v>0</v>
      </c>
      <c r="I40" s="358">
        <f>G40-H40</f>
        <v>0</v>
      </c>
      <c r="J40" s="358">
        <f>$F40*I40</f>
        <v>0</v>
      </c>
      <c r="K40" s="879">
        <f>J40/1000000</f>
        <v>0</v>
      </c>
      <c r="L40" s="288">
        <v>0</v>
      </c>
      <c r="M40" s="289">
        <v>0</v>
      </c>
      <c r="N40" s="357">
        <f>L40-M40</f>
        <v>0</v>
      </c>
      <c r="O40" s="357">
        <f>$F40*N40</f>
        <v>0</v>
      </c>
      <c r="P40" s="884">
        <f>O40/1000000</f>
        <v>0</v>
      </c>
      <c r="Q40" s="399" t="s">
        <v>524</v>
      </c>
    </row>
    <row r="41" spans="1:17" ht="17.25" customHeight="1">
      <c r="A41" s="133">
        <v>28</v>
      </c>
      <c r="B41" s="134" t="s">
        <v>352</v>
      </c>
      <c r="C41" s="135">
        <v>4865114</v>
      </c>
      <c r="D41" s="139" t="s">
        <v>12</v>
      </c>
      <c r="E41" s="220" t="s">
        <v>300</v>
      </c>
      <c r="F41" s="136">
        <v>-833.33</v>
      </c>
      <c r="G41" s="288">
        <v>0</v>
      </c>
      <c r="H41" s="289">
        <v>0</v>
      </c>
      <c r="I41" s="390">
        <f>G41-H41</f>
        <v>0</v>
      </c>
      <c r="J41" s="390">
        <f>$F41*I41</f>
        <v>0</v>
      </c>
      <c r="K41" s="843">
        <f>J41/1000000</f>
        <v>0</v>
      </c>
      <c r="L41" s="288">
        <v>999871</v>
      </c>
      <c r="M41" s="289">
        <v>999871</v>
      </c>
      <c r="N41" s="237">
        <f>L41-M41</f>
        <v>0</v>
      </c>
      <c r="O41" s="237">
        <f>$F41*N41</f>
        <v>0</v>
      </c>
      <c r="P41" s="853">
        <f>O41/1000000</f>
        <v>0</v>
      </c>
      <c r="Q41" s="399"/>
    </row>
    <row r="42" spans="1:17" ht="17.25" customHeight="1">
      <c r="A42" s="133">
        <v>29</v>
      </c>
      <c r="B42" s="134" t="s">
        <v>110</v>
      </c>
      <c r="C42" s="135">
        <v>4902508</v>
      </c>
      <c r="D42" s="139" t="s">
        <v>12</v>
      </c>
      <c r="E42" s="220" t="s">
        <v>300</v>
      </c>
      <c r="F42" s="136">
        <v>-833.33</v>
      </c>
      <c r="G42" s="288">
        <v>384</v>
      </c>
      <c r="H42" s="289">
        <v>359</v>
      </c>
      <c r="I42" s="358">
        <f>G42-H42</f>
        <v>25</v>
      </c>
      <c r="J42" s="358">
        <f>$F42*I42</f>
        <v>-20833.25</v>
      </c>
      <c r="K42" s="879">
        <f>J42/1000000</f>
        <v>-2.0833250000000001E-2</v>
      </c>
      <c r="L42" s="288">
        <v>7310</v>
      </c>
      <c r="M42" s="289">
        <v>7131</v>
      </c>
      <c r="N42" s="357">
        <f>L42-M42</f>
        <v>179</v>
      </c>
      <c r="O42" s="357">
        <f>$F42*N42</f>
        <v>-149166.07</v>
      </c>
      <c r="P42" s="884">
        <f>O42/1000000</f>
        <v>-0.14916607000000001</v>
      </c>
      <c r="Q42" s="402"/>
    </row>
    <row r="43" spans="1:17" ht="16.5" customHeight="1" thickBot="1">
      <c r="A43" s="133"/>
      <c r="B43" s="374"/>
      <c r="C43" s="374"/>
      <c r="D43" s="374"/>
      <c r="E43" s="374"/>
      <c r="F43" s="147"/>
      <c r="G43" s="148"/>
      <c r="H43" s="374"/>
      <c r="I43" s="374"/>
      <c r="J43" s="374"/>
      <c r="K43" s="881"/>
      <c r="L43" s="148"/>
      <c r="M43" s="374"/>
      <c r="N43" s="374"/>
      <c r="O43" s="374"/>
      <c r="P43" s="881"/>
      <c r="Q43" s="744"/>
    </row>
    <row r="44" spans="1:17" ht="18" customHeight="1" thickTop="1">
      <c r="A44" s="132"/>
      <c r="B44" s="134"/>
      <c r="C44" s="135"/>
      <c r="D44" s="136"/>
      <c r="E44" s="220"/>
      <c r="F44" s="135"/>
      <c r="G44" s="135"/>
      <c r="H44" s="337"/>
      <c r="I44" s="337"/>
      <c r="J44" s="337"/>
      <c r="K44" s="882"/>
      <c r="L44" s="412"/>
      <c r="M44" s="337"/>
      <c r="N44" s="337"/>
      <c r="O44" s="337"/>
      <c r="P44" s="882"/>
      <c r="Q44" s="385"/>
    </row>
    <row r="45" spans="1:17" ht="21" customHeight="1" thickBot="1">
      <c r="A45" s="151"/>
      <c r="B45" s="339"/>
      <c r="C45" s="145"/>
      <c r="D45" s="146"/>
      <c r="E45" s="144"/>
      <c r="F45" s="145"/>
      <c r="G45" s="145"/>
      <c r="H45" s="413"/>
      <c r="I45" s="413"/>
      <c r="J45" s="413"/>
      <c r="K45" s="883"/>
      <c r="L45" s="413"/>
      <c r="M45" s="413"/>
      <c r="N45" s="413"/>
      <c r="O45" s="413"/>
      <c r="P45" s="883"/>
      <c r="Q45" s="414" t="str">
        <f>NDPL!Q1</f>
        <v>DECEMBER-2023</v>
      </c>
    </row>
    <row r="46" spans="1:17" ht="21.75" customHeight="1" thickTop="1">
      <c r="A46" s="130"/>
      <c r="B46" s="342" t="s">
        <v>302</v>
      </c>
      <c r="C46" s="135"/>
      <c r="D46" s="136"/>
      <c r="E46" s="220"/>
      <c r="F46" s="135"/>
      <c r="G46" s="343"/>
      <c r="H46" s="337"/>
      <c r="I46" s="337"/>
      <c r="J46" s="337"/>
      <c r="K46" s="882"/>
      <c r="L46" s="343"/>
      <c r="M46" s="337"/>
      <c r="N46" s="337"/>
      <c r="O46" s="337"/>
      <c r="P46" s="895"/>
      <c r="Q46" s="415"/>
    </row>
    <row r="47" spans="1:17" ht="21" customHeight="1">
      <c r="A47" s="133"/>
      <c r="B47" s="373" t="s">
        <v>342</v>
      </c>
      <c r="C47" s="135"/>
      <c r="D47" s="136"/>
      <c r="E47" s="220"/>
      <c r="F47" s="135"/>
      <c r="G47" s="91"/>
      <c r="H47" s="337"/>
      <c r="I47" s="337"/>
      <c r="J47" s="337"/>
      <c r="K47" s="882"/>
      <c r="L47" s="91"/>
      <c r="M47" s="337"/>
      <c r="N47" s="337"/>
      <c r="O47" s="337"/>
      <c r="P47" s="882"/>
      <c r="Q47" s="416"/>
    </row>
    <row r="48" spans="1:17" ht="18">
      <c r="A48" s="133">
        <v>30</v>
      </c>
      <c r="B48" s="134" t="s">
        <v>343</v>
      </c>
      <c r="C48" s="135">
        <v>5100234</v>
      </c>
      <c r="D48" s="139" t="s">
        <v>12</v>
      </c>
      <c r="E48" s="220" t="s">
        <v>300</v>
      </c>
      <c r="F48" s="135">
        <v>-1000</v>
      </c>
      <c r="G48" s="288">
        <v>997686</v>
      </c>
      <c r="H48" s="289">
        <v>996193</v>
      </c>
      <c r="I48" s="358">
        <f>G48-H48</f>
        <v>1493</v>
      </c>
      <c r="J48" s="358">
        <f>$F48*I48</f>
        <v>-1493000</v>
      </c>
      <c r="K48" s="879">
        <f>J48/1000000</f>
        <v>-1.4930000000000001</v>
      </c>
      <c r="L48" s="288">
        <v>999999</v>
      </c>
      <c r="M48" s="289">
        <v>999999</v>
      </c>
      <c r="N48" s="237">
        <f>L48-M48</f>
        <v>0</v>
      </c>
      <c r="O48" s="237">
        <f>$F48*N48</f>
        <v>0</v>
      </c>
      <c r="P48" s="853">
        <f>O48/1000000</f>
        <v>0</v>
      </c>
      <c r="Q48" s="807"/>
    </row>
    <row r="49" spans="1:23" ht="18">
      <c r="A49" s="133">
        <v>31</v>
      </c>
      <c r="B49" s="134" t="s">
        <v>354</v>
      </c>
      <c r="C49" s="135">
        <v>4864940</v>
      </c>
      <c r="D49" s="139" t="s">
        <v>12</v>
      </c>
      <c r="E49" s="220" t="s">
        <v>300</v>
      </c>
      <c r="F49" s="135">
        <v>-1000</v>
      </c>
      <c r="G49" s="288">
        <v>12640</v>
      </c>
      <c r="H49" s="289">
        <v>11270</v>
      </c>
      <c r="I49" s="243">
        <f>G49-H49</f>
        <v>1370</v>
      </c>
      <c r="J49" s="243">
        <f>$F49*I49</f>
        <v>-1370000</v>
      </c>
      <c r="K49" s="841">
        <f>J49/1000000</f>
        <v>-1.37</v>
      </c>
      <c r="L49" s="288">
        <v>995100</v>
      </c>
      <c r="M49" s="289">
        <v>995100</v>
      </c>
      <c r="N49" s="243">
        <f>L49-M49</f>
        <v>0</v>
      </c>
      <c r="O49" s="243">
        <f>$F49*N49</f>
        <v>0</v>
      </c>
      <c r="P49" s="841">
        <f>O49/1000000</f>
        <v>0</v>
      </c>
      <c r="Q49" s="417"/>
    </row>
    <row r="50" spans="1:23" ht="18">
      <c r="A50" s="133"/>
      <c r="B50" s="373" t="s">
        <v>346</v>
      </c>
      <c r="C50" s="135"/>
      <c r="D50" s="139"/>
      <c r="E50" s="220"/>
      <c r="F50" s="135"/>
      <c r="G50" s="288"/>
      <c r="H50" s="289"/>
      <c r="I50" s="357"/>
      <c r="J50" s="357"/>
      <c r="K50" s="884"/>
      <c r="L50" s="288"/>
      <c r="M50" s="289"/>
      <c r="N50" s="357"/>
      <c r="O50" s="357"/>
      <c r="P50" s="884"/>
      <c r="Q50" s="417"/>
    </row>
    <row r="51" spans="1:23" ht="18">
      <c r="A51" s="133">
        <v>32</v>
      </c>
      <c r="B51" s="134" t="s">
        <v>343</v>
      </c>
      <c r="C51" s="135">
        <v>4864891</v>
      </c>
      <c r="D51" s="139" t="s">
        <v>12</v>
      </c>
      <c r="E51" s="220" t="s">
        <v>300</v>
      </c>
      <c r="F51" s="135">
        <v>-2000</v>
      </c>
      <c r="G51" s="288">
        <v>998334</v>
      </c>
      <c r="H51" s="289">
        <v>998293</v>
      </c>
      <c r="I51" s="357">
        <f>G51-H51</f>
        <v>41</v>
      </c>
      <c r="J51" s="357">
        <f>$F51*I51</f>
        <v>-82000</v>
      </c>
      <c r="K51" s="884">
        <f>J51/1000000</f>
        <v>-8.2000000000000003E-2</v>
      </c>
      <c r="L51" s="288">
        <v>994585</v>
      </c>
      <c r="M51" s="289">
        <v>994585</v>
      </c>
      <c r="N51" s="357">
        <f>L51-M51</f>
        <v>0</v>
      </c>
      <c r="O51" s="357">
        <f>$F51*N51</f>
        <v>0</v>
      </c>
      <c r="P51" s="884">
        <f>O51/1000000</f>
        <v>0</v>
      </c>
      <c r="Q51" s="417"/>
    </row>
    <row r="52" spans="1:23" ht="18">
      <c r="A52" s="133">
        <v>33</v>
      </c>
      <c r="B52" s="134" t="s">
        <v>354</v>
      </c>
      <c r="C52" s="135">
        <v>4865005</v>
      </c>
      <c r="D52" s="139" t="s">
        <v>12</v>
      </c>
      <c r="E52" s="220" t="s">
        <v>300</v>
      </c>
      <c r="F52" s="135">
        <v>-1000</v>
      </c>
      <c r="G52" s="288">
        <v>999854</v>
      </c>
      <c r="H52" s="289">
        <v>999758</v>
      </c>
      <c r="I52" s="357">
        <f>G52-H52</f>
        <v>96</v>
      </c>
      <c r="J52" s="357">
        <f>$F52*I52</f>
        <v>-96000</v>
      </c>
      <c r="K52" s="884">
        <f>J52/1000000</f>
        <v>-9.6000000000000002E-2</v>
      </c>
      <c r="L52" s="288">
        <v>998752</v>
      </c>
      <c r="M52" s="289">
        <v>998752</v>
      </c>
      <c r="N52" s="357">
        <f>L52-M52</f>
        <v>0</v>
      </c>
      <c r="O52" s="357">
        <f>$F52*N52</f>
        <v>0</v>
      </c>
      <c r="P52" s="884">
        <f>O52/1000000</f>
        <v>0</v>
      </c>
      <c r="Q52" s="417"/>
    </row>
    <row r="53" spans="1:23" ht="18" customHeight="1">
      <c r="A53" s="133"/>
      <c r="B53" s="141" t="s">
        <v>172</v>
      </c>
      <c r="C53" s="135"/>
      <c r="D53" s="136"/>
      <c r="E53" s="220"/>
      <c r="F53" s="140"/>
      <c r="G53" s="288"/>
      <c r="H53" s="289"/>
      <c r="I53" s="337"/>
      <c r="J53" s="337"/>
      <c r="K53" s="882"/>
      <c r="L53" s="288"/>
      <c r="M53" s="289"/>
      <c r="N53" s="337"/>
      <c r="O53" s="337"/>
      <c r="P53" s="882"/>
      <c r="Q53" s="380"/>
    </row>
    <row r="54" spans="1:23" ht="18">
      <c r="A54" s="133">
        <v>34</v>
      </c>
      <c r="B54" s="277" t="s">
        <v>431</v>
      </c>
      <c r="C54" s="277">
        <v>4864850</v>
      </c>
      <c r="D54" s="139" t="s">
        <v>12</v>
      </c>
      <c r="E54" s="220" t="s">
        <v>300</v>
      </c>
      <c r="F54" s="140">
        <v>625</v>
      </c>
      <c r="G54" s="288">
        <v>473</v>
      </c>
      <c r="H54" s="289">
        <v>472</v>
      </c>
      <c r="I54" s="357">
        <f>G54-H54</f>
        <v>1</v>
      </c>
      <c r="J54" s="357">
        <f>$F54*I54</f>
        <v>625</v>
      </c>
      <c r="K54" s="884">
        <f>J54/1000000</f>
        <v>6.2500000000000001E-4</v>
      </c>
      <c r="L54" s="288">
        <v>8413</v>
      </c>
      <c r="M54" s="289">
        <v>8186</v>
      </c>
      <c r="N54" s="357">
        <f>L54-M54</f>
        <v>227</v>
      </c>
      <c r="O54" s="357">
        <f>$F54*N54</f>
        <v>141875</v>
      </c>
      <c r="P54" s="884">
        <f>O54/1000000</f>
        <v>0.141875</v>
      </c>
      <c r="Q54" s="380"/>
    </row>
    <row r="55" spans="1:23" ht="18" customHeight="1">
      <c r="A55" s="133"/>
      <c r="B55" s="141" t="s">
        <v>156</v>
      </c>
      <c r="C55" s="135"/>
      <c r="D55" s="139"/>
      <c r="E55" s="220"/>
      <c r="F55" s="140"/>
      <c r="G55" s="288"/>
      <c r="H55" s="289"/>
      <c r="I55" s="357"/>
      <c r="J55" s="357"/>
      <c r="K55" s="884"/>
      <c r="L55" s="288"/>
      <c r="M55" s="289"/>
      <c r="N55" s="357"/>
      <c r="O55" s="357"/>
      <c r="P55" s="884"/>
      <c r="Q55" s="380"/>
    </row>
    <row r="56" spans="1:23" ht="18" customHeight="1">
      <c r="A56" s="133">
        <v>35</v>
      </c>
      <c r="B56" s="134" t="s">
        <v>169</v>
      </c>
      <c r="C56" s="135">
        <v>4902580</v>
      </c>
      <c r="D56" s="139" t="s">
        <v>12</v>
      </c>
      <c r="E56" s="220" t="s">
        <v>300</v>
      </c>
      <c r="F56" s="140">
        <v>100</v>
      </c>
      <c r="G56" s="288">
        <v>910</v>
      </c>
      <c r="H56" s="289">
        <v>923</v>
      </c>
      <c r="I56" s="357">
        <f>G56-H56</f>
        <v>-13</v>
      </c>
      <c r="J56" s="357">
        <f>$F56*I56</f>
        <v>-1300</v>
      </c>
      <c r="K56" s="884">
        <f>J56/1000000</f>
        <v>-1.2999999999999999E-3</v>
      </c>
      <c r="L56" s="288">
        <v>3602</v>
      </c>
      <c r="M56" s="289">
        <v>3610</v>
      </c>
      <c r="N56" s="357">
        <f>L56-M56</f>
        <v>-8</v>
      </c>
      <c r="O56" s="357">
        <f>$F56*N56</f>
        <v>-800</v>
      </c>
      <c r="P56" s="884">
        <f>O56/1000000</f>
        <v>-8.0000000000000004E-4</v>
      </c>
      <c r="Q56" s="380"/>
    </row>
    <row r="57" spans="1:23" ht="19.5" customHeight="1">
      <c r="A57" s="133">
        <v>36</v>
      </c>
      <c r="B57" s="137" t="s">
        <v>170</v>
      </c>
      <c r="C57" s="135">
        <v>4902544</v>
      </c>
      <c r="D57" s="139" t="s">
        <v>12</v>
      </c>
      <c r="E57" s="220" t="s">
        <v>300</v>
      </c>
      <c r="F57" s="140">
        <v>100</v>
      </c>
      <c r="G57" s="288">
        <v>5939</v>
      </c>
      <c r="H57" s="289">
        <v>5830</v>
      </c>
      <c r="I57" s="357">
        <f>G57-H57</f>
        <v>109</v>
      </c>
      <c r="J57" s="357">
        <f>$F57*I57</f>
        <v>10900</v>
      </c>
      <c r="K57" s="884">
        <f>J57/1000000</f>
        <v>1.09E-2</v>
      </c>
      <c r="L57" s="288">
        <v>6200</v>
      </c>
      <c r="M57" s="289">
        <v>5938</v>
      </c>
      <c r="N57" s="357">
        <f>L57-M57</f>
        <v>262</v>
      </c>
      <c r="O57" s="357">
        <f>$F57*N57</f>
        <v>26200</v>
      </c>
      <c r="P57" s="884">
        <f>O57/1000000</f>
        <v>2.6200000000000001E-2</v>
      </c>
      <c r="Q57" s="380"/>
    </row>
    <row r="58" spans="1:23" s="410" customFormat="1" ht="22.5" customHeight="1">
      <c r="A58" s="133">
        <v>37</v>
      </c>
      <c r="B58" s="134" t="s">
        <v>496</v>
      </c>
      <c r="C58" s="135">
        <v>4864793</v>
      </c>
      <c r="D58" s="139" t="s">
        <v>12</v>
      </c>
      <c r="E58" s="220" t="s">
        <v>300</v>
      </c>
      <c r="F58" s="140">
        <v>200</v>
      </c>
      <c r="G58" s="804">
        <v>999125</v>
      </c>
      <c r="H58" s="805">
        <v>999457</v>
      </c>
      <c r="I58" s="358">
        <f>G58-H58</f>
        <v>-332</v>
      </c>
      <c r="J58" s="358">
        <f>$F58*I58</f>
        <v>-66400</v>
      </c>
      <c r="K58" s="879">
        <f>J58/1000000</f>
        <v>-6.6400000000000001E-2</v>
      </c>
      <c r="L58" s="804">
        <v>999703</v>
      </c>
      <c r="M58" s="805">
        <v>999703</v>
      </c>
      <c r="N58" s="358">
        <f>L58-M58</f>
        <v>0</v>
      </c>
      <c r="O58" s="358">
        <f>$F58*N58</f>
        <v>0</v>
      </c>
      <c r="P58" s="879">
        <f>O58/1000000</f>
        <v>0</v>
      </c>
      <c r="Q58" s="505"/>
    </row>
    <row r="59" spans="1:23" ht="19.5" customHeight="1">
      <c r="A59" s="133"/>
      <c r="B59" s="141" t="s">
        <v>162</v>
      </c>
      <c r="C59" s="135"/>
      <c r="D59" s="139"/>
      <c r="E59" s="136"/>
      <c r="F59" s="140"/>
      <c r="G59" s="288"/>
      <c r="H59" s="289"/>
      <c r="I59" s="357"/>
      <c r="J59" s="357"/>
      <c r="K59" s="884"/>
      <c r="L59" s="288"/>
      <c r="M59" s="289"/>
      <c r="N59" s="357"/>
      <c r="O59" s="357"/>
      <c r="P59" s="884"/>
      <c r="Q59" s="380"/>
    </row>
    <row r="60" spans="1:23" s="82" customFormat="1" ht="13.5" thickBot="1">
      <c r="A60" s="143">
        <v>38</v>
      </c>
      <c r="B60" s="374" t="s">
        <v>163</v>
      </c>
      <c r="C60" s="145">
        <v>4865151</v>
      </c>
      <c r="D60" s="610" t="s">
        <v>12</v>
      </c>
      <c r="E60" s="144" t="s">
        <v>300</v>
      </c>
      <c r="F60" s="151">
        <v>500</v>
      </c>
      <c r="G60" s="661">
        <v>21873</v>
      </c>
      <c r="H60" s="662">
        <v>21875</v>
      </c>
      <c r="I60" s="151">
        <f>G60-H60</f>
        <v>-2</v>
      </c>
      <c r="J60" s="151">
        <f>$F60*I60</f>
        <v>-1000</v>
      </c>
      <c r="K60" s="885">
        <f>J60/1000000</f>
        <v>-1E-3</v>
      </c>
      <c r="L60" s="661">
        <v>6188</v>
      </c>
      <c r="M60" s="662">
        <v>6207</v>
      </c>
      <c r="N60" s="151">
        <f>L60-M60</f>
        <v>-19</v>
      </c>
      <c r="O60" s="151">
        <f>$F60*N60</f>
        <v>-9500</v>
      </c>
      <c r="P60" s="885">
        <f>O60/1000000</f>
        <v>-9.4999999999999998E-3</v>
      </c>
      <c r="Q60" s="611"/>
    </row>
    <row r="61" spans="1:23" s="403" customFormat="1" ht="15.95" customHeight="1" thickTop="1" thickBot="1">
      <c r="A61" s="132"/>
      <c r="B61" s="745"/>
      <c r="C61" s="385"/>
      <c r="D61" s="385"/>
      <c r="E61" s="385"/>
      <c r="F61" s="385"/>
      <c r="G61" s="385"/>
      <c r="H61" s="385"/>
      <c r="I61" s="385"/>
      <c r="J61" s="385"/>
      <c r="K61" s="829"/>
      <c r="L61" s="385"/>
      <c r="M61" s="385"/>
      <c r="N61" s="385"/>
      <c r="O61" s="385"/>
      <c r="P61" s="829"/>
      <c r="Q61" s="385"/>
      <c r="R61" s="84"/>
      <c r="S61" s="222"/>
      <c r="T61" s="222"/>
      <c r="U61" s="406"/>
      <c r="V61" s="406"/>
      <c r="W61" s="406"/>
    </row>
    <row r="62" spans="1:23" ht="15.95" customHeight="1" thickTop="1">
      <c r="A62" s="418"/>
      <c r="B62" s="418"/>
      <c r="C62" s="418"/>
      <c r="D62" s="418"/>
      <c r="E62" s="418"/>
      <c r="F62" s="418"/>
      <c r="G62" s="418"/>
      <c r="H62" s="418"/>
      <c r="I62" s="418"/>
      <c r="J62" s="418"/>
      <c r="K62" s="886"/>
      <c r="L62" s="418"/>
      <c r="M62" s="418"/>
      <c r="N62" s="418"/>
      <c r="O62" s="418"/>
      <c r="P62" s="886"/>
      <c r="Q62" s="82"/>
      <c r="R62" s="82"/>
      <c r="S62" s="82"/>
      <c r="T62" s="82"/>
    </row>
    <row r="63" spans="1:23" ht="24" thickBot="1">
      <c r="A63" s="335" t="s">
        <v>318</v>
      </c>
      <c r="G63" s="403"/>
      <c r="H63" s="403"/>
      <c r="I63" s="41" t="s">
        <v>347</v>
      </c>
      <c r="J63" s="403"/>
      <c r="K63" s="826"/>
      <c r="L63" s="403"/>
      <c r="M63" s="403"/>
      <c r="N63" s="41" t="s">
        <v>348</v>
      </c>
      <c r="O63" s="403"/>
      <c r="P63" s="826"/>
      <c r="R63" s="82"/>
      <c r="S63" s="82"/>
      <c r="T63" s="82"/>
    </row>
    <row r="64" spans="1:23" ht="39.75" thickTop="1" thickBot="1">
      <c r="A64" s="419" t="s">
        <v>8</v>
      </c>
      <c r="B64" s="420" t="s">
        <v>9</v>
      </c>
      <c r="C64" s="421" t="s">
        <v>1</v>
      </c>
      <c r="D64" s="421" t="s">
        <v>2</v>
      </c>
      <c r="E64" s="421" t="s">
        <v>3</v>
      </c>
      <c r="F64" s="421" t="s">
        <v>10</v>
      </c>
      <c r="G64" s="419" t="str">
        <f>G5</f>
        <v>FINAL READING 31/12/2023</v>
      </c>
      <c r="H64" s="421" t="str">
        <f>H5</f>
        <v>INTIAL READING 01/12/2023</v>
      </c>
      <c r="I64" s="421" t="s">
        <v>4</v>
      </c>
      <c r="J64" s="421" t="s">
        <v>5</v>
      </c>
      <c r="K64" s="836" t="s">
        <v>6</v>
      </c>
      <c r="L64" s="419" t="str">
        <f>G64</f>
        <v>FINAL READING 31/12/2023</v>
      </c>
      <c r="M64" s="421" t="str">
        <f>H64</f>
        <v>INTIAL READING 01/12/2023</v>
      </c>
      <c r="N64" s="421" t="s">
        <v>4</v>
      </c>
      <c r="O64" s="421" t="s">
        <v>5</v>
      </c>
      <c r="P64" s="836" t="s">
        <v>6</v>
      </c>
      <c r="Q64" s="422" t="s">
        <v>266</v>
      </c>
      <c r="R64" s="82"/>
      <c r="S64" s="82"/>
      <c r="T64" s="82"/>
    </row>
    <row r="65" spans="1:20" ht="15.95" customHeight="1" thickTop="1">
      <c r="A65" s="423"/>
      <c r="B65" s="373" t="s">
        <v>342</v>
      </c>
      <c r="C65" s="424"/>
      <c r="D65" s="424"/>
      <c r="E65" s="424"/>
      <c r="F65" s="425"/>
      <c r="G65" s="424"/>
      <c r="H65" s="424"/>
      <c r="I65" s="424"/>
      <c r="J65" s="424"/>
      <c r="K65" s="887"/>
      <c r="L65" s="424"/>
      <c r="M65" s="424"/>
      <c r="N65" s="424"/>
      <c r="O65" s="424"/>
      <c r="P65" s="896"/>
      <c r="Q65" s="426"/>
      <c r="R65" s="82"/>
      <c r="S65" s="82"/>
      <c r="T65" s="82"/>
    </row>
    <row r="66" spans="1:20" ht="15.95" customHeight="1">
      <c r="A66" s="133">
        <v>1</v>
      </c>
      <c r="B66" s="134" t="s">
        <v>386</v>
      </c>
      <c r="C66" s="135">
        <v>4864839</v>
      </c>
      <c r="D66" s="294" t="s">
        <v>12</v>
      </c>
      <c r="E66" s="277" t="s">
        <v>300</v>
      </c>
      <c r="F66" s="140">
        <v>-1000</v>
      </c>
      <c r="G66" s="288">
        <v>627</v>
      </c>
      <c r="H66" s="289">
        <v>758</v>
      </c>
      <c r="I66" s="289">
        <f>G66-H66</f>
        <v>-131</v>
      </c>
      <c r="J66" s="289">
        <f>$F66*I66</f>
        <v>131000</v>
      </c>
      <c r="K66" s="822">
        <f>J66/1000000</f>
        <v>0.13100000000000001</v>
      </c>
      <c r="L66" s="288">
        <v>999777</v>
      </c>
      <c r="M66" s="289">
        <v>999777</v>
      </c>
      <c r="N66" s="289">
        <f>L66-M66</f>
        <v>0</v>
      </c>
      <c r="O66" s="289">
        <f>$F66*N66</f>
        <v>0</v>
      </c>
      <c r="P66" s="817">
        <f>O66/1000000</f>
        <v>0</v>
      </c>
      <c r="Q66" s="388"/>
      <c r="R66" s="82"/>
      <c r="S66" s="82"/>
      <c r="T66" s="82"/>
    </row>
    <row r="67" spans="1:20" ht="15.95" customHeight="1">
      <c r="A67" s="133">
        <v>2</v>
      </c>
      <c r="B67" s="134" t="s">
        <v>389</v>
      </c>
      <c r="C67" s="135">
        <v>4864872</v>
      </c>
      <c r="D67" s="294" t="s">
        <v>12</v>
      </c>
      <c r="E67" s="277" t="s">
        <v>300</v>
      </c>
      <c r="F67" s="140">
        <v>-1000</v>
      </c>
      <c r="G67" s="288">
        <v>995387</v>
      </c>
      <c r="H67" s="289">
        <v>996074</v>
      </c>
      <c r="I67" s="289">
        <f>G67-H67</f>
        <v>-687</v>
      </c>
      <c r="J67" s="289">
        <f>$F67*I67</f>
        <v>687000</v>
      </c>
      <c r="K67" s="822">
        <f>J67/1000000</f>
        <v>0.68700000000000006</v>
      </c>
      <c r="L67" s="288">
        <v>999564</v>
      </c>
      <c r="M67" s="289">
        <v>999564</v>
      </c>
      <c r="N67" s="289">
        <f>L67-M67</f>
        <v>0</v>
      </c>
      <c r="O67" s="289">
        <f>$F67*N67</f>
        <v>0</v>
      </c>
      <c r="P67" s="817">
        <f>O67/1000000</f>
        <v>0</v>
      </c>
      <c r="Q67" s="388"/>
      <c r="R67" s="82"/>
      <c r="S67" s="82"/>
      <c r="T67" s="82"/>
    </row>
    <row r="68" spans="1:20" ht="15.95" customHeight="1">
      <c r="A68" s="427"/>
      <c r="B68" s="267" t="s">
        <v>315</v>
      </c>
      <c r="C68" s="284"/>
      <c r="D68" s="294"/>
      <c r="E68" s="277"/>
      <c r="F68" s="140"/>
      <c r="G68" s="288"/>
      <c r="H68" s="289"/>
      <c r="I68" s="137"/>
      <c r="J68" s="137"/>
      <c r="K68" s="888"/>
      <c r="L68" s="288"/>
      <c r="M68" s="289"/>
      <c r="N68" s="137"/>
      <c r="O68" s="137"/>
      <c r="P68" s="888"/>
      <c r="Q68" s="388"/>
      <c r="R68" s="82"/>
      <c r="S68" s="82"/>
      <c r="T68" s="82"/>
    </row>
    <row r="69" spans="1:20" ht="15.95" customHeight="1">
      <c r="A69" s="133">
        <v>3</v>
      </c>
      <c r="B69" s="134" t="s">
        <v>316</v>
      </c>
      <c r="C69" s="135">
        <v>4865072</v>
      </c>
      <c r="D69" s="294" t="s">
        <v>12</v>
      </c>
      <c r="E69" s="277" t="s">
        <v>300</v>
      </c>
      <c r="F69" s="135">
        <v>-100</v>
      </c>
      <c r="G69" s="288">
        <v>999781</v>
      </c>
      <c r="H69" s="289">
        <v>999830</v>
      </c>
      <c r="I69" s="237">
        <f>G69-H69</f>
        <v>-49</v>
      </c>
      <c r="J69" s="237">
        <f>$F69*I69</f>
        <v>4900</v>
      </c>
      <c r="K69" s="853">
        <f>J69/1000000</f>
        <v>4.8999999999999998E-3</v>
      </c>
      <c r="L69" s="288">
        <v>999678</v>
      </c>
      <c r="M69" s="289">
        <v>999678</v>
      </c>
      <c r="N69" s="237">
        <f>L69-M69</f>
        <v>0</v>
      </c>
      <c r="O69" s="237">
        <f>$F69*N69</f>
        <v>0</v>
      </c>
      <c r="P69" s="853">
        <f>O69/1000000</f>
        <v>0</v>
      </c>
      <c r="Q69" s="388"/>
      <c r="R69" s="82"/>
      <c r="S69" s="82"/>
      <c r="T69" s="82"/>
    </row>
    <row r="70" spans="1:20" s="403" customFormat="1" ht="15.95" customHeight="1">
      <c r="A70" s="133">
        <v>4</v>
      </c>
      <c r="B70" s="134" t="s">
        <v>317</v>
      </c>
      <c r="C70" s="135">
        <v>4865066</v>
      </c>
      <c r="D70" s="294" t="s">
        <v>12</v>
      </c>
      <c r="E70" s="277" t="s">
        <v>300</v>
      </c>
      <c r="F70" s="785">
        <v>-200</v>
      </c>
      <c r="G70" s="288">
        <v>255</v>
      </c>
      <c r="H70" s="289">
        <v>237</v>
      </c>
      <c r="I70" s="237">
        <f>G70-H70</f>
        <v>18</v>
      </c>
      <c r="J70" s="237">
        <f>$F70*I70</f>
        <v>-3600</v>
      </c>
      <c r="K70" s="853">
        <f>J70/1000000</f>
        <v>-3.5999999999999999E-3</v>
      </c>
      <c r="L70" s="288">
        <v>407</v>
      </c>
      <c r="M70" s="289">
        <v>407</v>
      </c>
      <c r="N70" s="237">
        <f>L70-M70</f>
        <v>0</v>
      </c>
      <c r="O70" s="237">
        <f>$F70*N70</f>
        <v>0</v>
      </c>
      <c r="P70" s="853">
        <f>O70/1000000</f>
        <v>0</v>
      </c>
      <c r="Q70" s="388"/>
      <c r="R70" s="84"/>
      <c r="S70" s="84"/>
      <c r="T70" s="84"/>
    </row>
    <row r="71" spans="1:20" ht="15.95" customHeight="1" thickBot="1">
      <c r="A71" s="143"/>
      <c r="B71" s="374"/>
      <c r="C71" s="145"/>
      <c r="D71" s="610"/>
      <c r="E71" s="144"/>
      <c r="F71" s="151"/>
      <c r="G71" s="661"/>
      <c r="H71" s="662"/>
      <c r="I71" s="151"/>
      <c r="J71" s="151"/>
      <c r="K71" s="885"/>
      <c r="L71" s="661"/>
      <c r="M71" s="662"/>
      <c r="N71" s="151"/>
      <c r="O71" s="151"/>
      <c r="P71" s="885"/>
      <c r="Q71" s="611"/>
      <c r="R71" s="82"/>
      <c r="S71" s="82"/>
      <c r="T71" s="82"/>
    </row>
    <row r="72" spans="1:20" ht="25.5" customHeight="1" thickTop="1">
      <c r="A72" s="149" t="s">
        <v>293</v>
      </c>
      <c r="B72" s="410"/>
      <c r="C72" s="69"/>
      <c r="D72" s="410"/>
      <c r="E72" s="410"/>
      <c r="F72" s="410"/>
      <c r="G72" s="410"/>
      <c r="H72" s="410"/>
      <c r="I72" s="410"/>
      <c r="J72" s="410"/>
      <c r="K72" s="889">
        <f>SUM(K9:K61)+SUM(K66:K71)-K32</f>
        <v>-9.3321955200000026</v>
      </c>
      <c r="L72" s="506"/>
      <c r="M72" s="506"/>
      <c r="N72" s="506"/>
      <c r="O72" s="506"/>
      <c r="P72" s="889">
        <f>SUM(P9:P61)+SUM(P66:P71)-P32</f>
        <v>-0.56469729000000013</v>
      </c>
    </row>
    <row r="73" spans="1:20">
      <c r="A73" s="410"/>
      <c r="B73" s="410"/>
      <c r="C73" s="410"/>
      <c r="D73" s="410"/>
      <c r="E73" s="410"/>
      <c r="F73" s="410"/>
      <c r="G73" s="410"/>
      <c r="H73" s="410"/>
      <c r="I73" s="410"/>
      <c r="J73" s="410"/>
      <c r="K73" s="890"/>
      <c r="L73" s="410"/>
      <c r="M73" s="410"/>
      <c r="N73" s="410"/>
      <c r="O73" s="410"/>
      <c r="P73" s="890"/>
    </row>
    <row r="74" spans="1:20" ht="9.75" customHeight="1">
      <c r="A74" s="410"/>
      <c r="B74" s="410"/>
      <c r="C74" s="410"/>
      <c r="D74" s="410"/>
      <c r="E74" s="410"/>
      <c r="F74" s="410"/>
      <c r="G74" s="410"/>
      <c r="H74" s="410"/>
      <c r="I74" s="410"/>
      <c r="J74" s="410"/>
      <c r="K74" s="890"/>
      <c r="L74" s="410"/>
      <c r="M74" s="410"/>
      <c r="N74" s="410"/>
      <c r="O74" s="410"/>
      <c r="P74" s="890"/>
    </row>
    <row r="75" spans="1:20" hidden="1">
      <c r="A75" s="410"/>
      <c r="B75" s="410"/>
      <c r="C75" s="410"/>
      <c r="D75" s="410"/>
      <c r="E75" s="410"/>
      <c r="F75" s="410"/>
      <c r="G75" s="410"/>
      <c r="H75" s="410"/>
      <c r="I75" s="410"/>
      <c r="J75" s="410"/>
      <c r="K75" s="890"/>
      <c r="L75" s="410"/>
      <c r="M75" s="410"/>
      <c r="N75" s="410"/>
      <c r="O75" s="410"/>
      <c r="P75" s="890"/>
    </row>
    <row r="76" spans="1:20" ht="23.25" customHeight="1" thickBot="1">
      <c r="A76" s="410"/>
      <c r="B76" s="410"/>
      <c r="C76" s="507"/>
      <c r="D76" s="410"/>
      <c r="E76" s="410"/>
      <c r="F76" s="410"/>
      <c r="G76" s="410"/>
      <c r="H76" s="410"/>
      <c r="I76" s="410"/>
      <c r="J76" s="508"/>
      <c r="K76" s="832" t="s">
        <v>294</v>
      </c>
      <c r="L76" s="410"/>
      <c r="M76" s="410"/>
      <c r="N76" s="410"/>
      <c r="O76" s="410"/>
      <c r="P76" s="832" t="s">
        <v>295</v>
      </c>
    </row>
    <row r="77" spans="1:20" ht="20.25">
      <c r="A77" s="509"/>
      <c r="B77" s="510"/>
      <c r="C77" s="149"/>
      <c r="D77" s="451"/>
      <c r="E77" s="451"/>
      <c r="F77" s="451"/>
      <c r="G77" s="451"/>
      <c r="H77" s="451"/>
      <c r="I77" s="451"/>
      <c r="J77" s="511"/>
      <c r="K77" s="891"/>
      <c r="L77" s="510"/>
      <c r="M77" s="510"/>
      <c r="N77" s="510"/>
      <c r="O77" s="510"/>
      <c r="P77" s="891"/>
      <c r="Q77" s="452"/>
    </row>
    <row r="78" spans="1:20" ht="20.25">
      <c r="A78" s="210"/>
      <c r="B78" s="149" t="s">
        <v>291</v>
      </c>
      <c r="C78" s="149"/>
      <c r="D78" s="512"/>
      <c r="E78" s="512"/>
      <c r="F78" s="512"/>
      <c r="G78" s="512"/>
      <c r="H78" s="512"/>
      <c r="I78" s="512"/>
      <c r="J78" s="512"/>
      <c r="K78" s="892">
        <f>K72</f>
        <v>-9.3321955200000026</v>
      </c>
      <c r="L78" s="514"/>
      <c r="M78" s="514"/>
      <c r="N78" s="514"/>
      <c r="O78" s="514"/>
      <c r="P78" s="892">
        <f>P72</f>
        <v>-0.56469729000000013</v>
      </c>
      <c r="Q78" s="453"/>
    </row>
    <row r="79" spans="1:20" ht="20.25">
      <c r="A79" s="210"/>
      <c r="B79" s="149"/>
      <c r="C79" s="149"/>
      <c r="D79" s="512"/>
      <c r="E79" s="512"/>
      <c r="F79" s="512"/>
      <c r="G79" s="512"/>
      <c r="H79" s="512"/>
      <c r="I79" s="515"/>
      <c r="J79" s="52"/>
      <c r="K79" s="893"/>
      <c r="L79" s="503"/>
      <c r="M79" s="503"/>
      <c r="N79" s="503"/>
      <c r="O79" s="503"/>
      <c r="P79" s="893"/>
      <c r="Q79" s="453"/>
    </row>
    <row r="80" spans="1:20" ht="20.25">
      <c r="A80" s="210"/>
      <c r="B80" s="149" t="s">
        <v>284</v>
      </c>
      <c r="C80" s="149"/>
      <c r="D80" s="512"/>
      <c r="E80" s="512"/>
      <c r="F80" s="512"/>
      <c r="G80" s="512"/>
      <c r="H80" s="512"/>
      <c r="I80" s="512"/>
      <c r="J80" s="512"/>
      <c r="K80" s="892">
        <f>'STEPPED UP GENCO'!K74</f>
        <v>1.0212937959000001</v>
      </c>
      <c r="L80" s="513"/>
      <c r="M80" s="513"/>
      <c r="N80" s="513"/>
      <c r="O80" s="513"/>
      <c r="P80" s="892">
        <f>'STEPPED UP GENCO'!P74</f>
        <v>1.1819059999999999E-2</v>
      </c>
      <c r="Q80" s="453"/>
    </row>
    <row r="81" spans="1:17" ht="20.25">
      <c r="A81" s="210"/>
      <c r="B81" s="149"/>
      <c r="C81" s="149"/>
      <c r="D81" s="516"/>
      <c r="E81" s="516"/>
      <c r="F81" s="516"/>
      <c r="G81" s="516"/>
      <c r="H81" s="516"/>
      <c r="I81" s="517"/>
      <c r="J81" s="518"/>
      <c r="K81" s="826"/>
      <c r="L81" s="403"/>
      <c r="M81" s="403"/>
      <c r="N81" s="403"/>
      <c r="O81" s="403"/>
      <c r="P81" s="826"/>
      <c r="Q81" s="453"/>
    </row>
    <row r="82" spans="1:17" ht="20.25">
      <c r="A82" s="210"/>
      <c r="B82" s="149" t="s">
        <v>292</v>
      </c>
      <c r="C82" s="149"/>
      <c r="D82" s="403"/>
      <c r="E82" s="403"/>
      <c r="F82" s="403"/>
      <c r="G82" s="403"/>
      <c r="H82" s="403"/>
      <c r="I82" s="403"/>
      <c r="J82" s="403"/>
      <c r="K82" s="519">
        <f>SUM(K78:K81)</f>
        <v>-8.3109017241000025</v>
      </c>
      <c r="L82" s="403"/>
      <c r="M82" s="403"/>
      <c r="N82" s="403"/>
      <c r="O82" s="403"/>
      <c r="P82" s="519">
        <f>SUM(P78:P81)</f>
        <v>-0.55287823000000014</v>
      </c>
      <c r="Q82" s="453"/>
    </row>
    <row r="83" spans="1:17" ht="20.25">
      <c r="A83" s="476"/>
      <c r="B83" s="403"/>
      <c r="C83" s="149"/>
      <c r="D83" s="403"/>
      <c r="E83" s="403"/>
      <c r="F83" s="403"/>
      <c r="G83" s="403"/>
      <c r="H83" s="403"/>
      <c r="I83" s="403"/>
      <c r="J83" s="403"/>
      <c r="K83" s="826"/>
      <c r="L83" s="403"/>
      <c r="M83" s="403"/>
      <c r="N83" s="403"/>
      <c r="O83" s="403"/>
      <c r="P83" s="826"/>
      <c r="Q83" s="453"/>
    </row>
    <row r="84" spans="1:17" ht="13.5" thickBot="1">
      <c r="A84" s="477"/>
      <c r="B84" s="454"/>
      <c r="C84" s="454"/>
      <c r="D84" s="454"/>
      <c r="E84" s="454"/>
      <c r="F84" s="454"/>
      <c r="G84" s="454"/>
      <c r="H84" s="454"/>
      <c r="I84" s="454"/>
      <c r="J84" s="454"/>
      <c r="K84" s="831"/>
      <c r="L84" s="454"/>
      <c r="M84" s="454"/>
      <c r="N84" s="454"/>
      <c r="O84" s="454"/>
      <c r="P84" s="831"/>
      <c r="Q84" s="455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3" orientation="landscape" r:id="rId1"/>
  <headerFooter alignWithMargins="0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56"/>
  <sheetViews>
    <sheetView view="pageBreakPreview" zoomScale="70" zoomScaleNormal="70" zoomScaleSheetLayoutView="70" workbookViewId="0">
      <selection activeCell="E31" sqref="E31"/>
    </sheetView>
  </sheetViews>
  <sheetFormatPr defaultRowHeight="12.75"/>
  <cols>
    <col min="1" max="1" width="4.7109375" style="376" customWidth="1"/>
    <col min="2" max="2" width="26.7109375" style="376" customWidth="1"/>
    <col min="3" max="3" width="18.5703125" style="376" customWidth="1"/>
    <col min="4" max="4" width="12.85546875" style="376" customWidth="1"/>
    <col min="5" max="5" width="22.140625" style="376" customWidth="1"/>
    <col min="6" max="6" width="14.42578125" style="376" customWidth="1"/>
    <col min="7" max="7" width="15.5703125" style="376" customWidth="1"/>
    <col min="8" max="8" width="15.28515625" style="376" customWidth="1"/>
    <col min="9" max="9" width="15" style="376" customWidth="1"/>
    <col min="10" max="10" width="16.7109375" style="376" customWidth="1"/>
    <col min="11" max="11" width="16.5703125" style="544" customWidth="1"/>
    <col min="12" max="12" width="17.140625" style="376" customWidth="1"/>
    <col min="13" max="13" width="14.7109375" style="376" customWidth="1"/>
    <col min="14" max="14" width="15.7109375" style="376" customWidth="1"/>
    <col min="15" max="15" width="18.28515625" style="376" customWidth="1"/>
    <col min="16" max="16" width="17.140625" style="544" customWidth="1"/>
    <col min="17" max="17" width="22" style="376" customWidth="1"/>
    <col min="18" max="16384" width="9.140625" style="376"/>
  </cols>
  <sheetData>
    <row r="1" spans="1:17" ht="26.25" customHeight="1">
      <c r="A1" s="1" t="s">
        <v>210</v>
      </c>
    </row>
    <row r="2" spans="1:17" ht="23.25" customHeight="1">
      <c r="A2" s="2" t="s">
        <v>211</v>
      </c>
      <c r="P2" s="900" t="str">
        <f>NDPL!Q1</f>
        <v>DECEMBER-2023</v>
      </c>
      <c r="Q2" s="520"/>
    </row>
    <row r="3" spans="1:17" ht="23.25">
      <c r="A3" s="155" t="s">
        <v>192</v>
      </c>
    </row>
    <row r="4" spans="1:17" ht="24" thickBot="1">
      <c r="A4" s="3"/>
      <c r="G4" s="403"/>
      <c r="H4" s="403"/>
      <c r="I4" s="41" t="s">
        <v>347</v>
      </c>
      <c r="J4" s="403"/>
      <c r="K4" s="826"/>
      <c r="L4" s="403"/>
      <c r="M4" s="403"/>
      <c r="N4" s="41" t="s">
        <v>348</v>
      </c>
      <c r="O4" s="403"/>
      <c r="P4" s="826"/>
    </row>
    <row r="5" spans="1:17" ht="51.75" customHeight="1" thickTop="1" thickBot="1">
      <c r="A5" s="419" t="s">
        <v>8</v>
      </c>
      <c r="B5" s="420" t="s">
        <v>9</v>
      </c>
      <c r="C5" s="421" t="s">
        <v>1</v>
      </c>
      <c r="D5" s="421" t="s">
        <v>2</v>
      </c>
      <c r="E5" s="421" t="s">
        <v>3</v>
      </c>
      <c r="F5" s="421" t="s">
        <v>10</v>
      </c>
      <c r="G5" s="419" t="str">
        <f>NDPL!G5</f>
        <v>FINAL READING 31/12/2023</v>
      </c>
      <c r="H5" s="421" t="str">
        <f>NDPL!H5</f>
        <v>INTIAL READING 01/12/2023</v>
      </c>
      <c r="I5" s="421" t="s">
        <v>4</v>
      </c>
      <c r="J5" s="421" t="s">
        <v>5</v>
      </c>
      <c r="K5" s="836" t="s">
        <v>6</v>
      </c>
      <c r="L5" s="419" t="str">
        <f>NDPL!G5</f>
        <v>FINAL READING 31/12/2023</v>
      </c>
      <c r="M5" s="421" t="str">
        <f>NDPL!H5</f>
        <v>INTIAL READING 01/12/2023</v>
      </c>
      <c r="N5" s="421" t="s">
        <v>4</v>
      </c>
      <c r="O5" s="421" t="s">
        <v>5</v>
      </c>
      <c r="P5" s="836" t="s">
        <v>6</v>
      </c>
      <c r="Q5" s="422" t="s">
        <v>266</v>
      </c>
    </row>
    <row r="6" spans="1:17" ht="14.25" thickTop="1" thickBot="1"/>
    <row r="7" spans="1:17" ht="24" customHeight="1" thickTop="1">
      <c r="A7" s="352" t="s">
        <v>205</v>
      </c>
      <c r="B7" s="53"/>
      <c r="C7" s="54"/>
      <c r="D7" s="54"/>
      <c r="E7" s="54"/>
      <c r="F7" s="54"/>
      <c r="G7" s="502"/>
      <c r="H7" s="500"/>
      <c r="I7" s="500"/>
      <c r="J7" s="500"/>
      <c r="K7" s="894"/>
      <c r="L7" s="521"/>
      <c r="M7" s="412"/>
      <c r="N7" s="500"/>
      <c r="O7" s="500"/>
      <c r="P7" s="901"/>
      <c r="Q7" s="441"/>
    </row>
    <row r="8" spans="1:17" ht="24" customHeight="1">
      <c r="A8" s="522" t="s">
        <v>193</v>
      </c>
      <c r="B8" s="79"/>
      <c r="C8" s="79"/>
      <c r="D8" s="79"/>
      <c r="E8" s="79"/>
      <c r="F8" s="79"/>
      <c r="G8" s="90"/>
      <c r="H8" s="503"/>
      <c r="I8" s="337"/>
      <c r="J8" s="337"/>
      <c r="K8" s="882"/>
      <c r="L8" s="338"/>
      <c r="M8" s="337"/>
      <c r="N8" s="337"/>
      <c r="O8" s="337"/>
      <c r="P8" s="902"/>
      <c r="Q8" s="380"/>
    </row>
    <row r="9" spans="1:17" ht="24" customHeight="1">
      <c r="A9" s="523" t="s">
        <v>194</v>
      </c>
      <c r="B9" s="79"/>
      <c r="C9" s="79"/>
      <c r="D9" s="79"/>
      <c r="E9" s="79"/>
      <c r="F9" s="79"/>
      <c r="G9" s="90"/>
      <c r="H9" s="503"/>
      <c r="I9" s="337"/>
      <c r="J9" s="337"/>
      <c r="K9" s="882"/>
      <c r="L9" s="338"/>
      <c r="M9" s="337"/>
      <c r="N9" s="337"/>
      <c r="O9" s="337"/>
      <c r="P9" s="902"/>
      <c r="Q9" s="380"/>
    </row>
    <row r="10" spans="1:17" ht="24" customHeight="1">
      <c r="A10" s="228">
        <v>1</v>
      </c>
      <c r="B10" s="230" t="s">
        <v>207</v>
      </c>
      <c r="C10" s="351">
        <v>5128430</v>
      </c>
      <c r="D10" s="232" t="s">
        <v>12</v>
      </c>
      <c r="E10" s="231" t="s">
        <v>300</v>
      </c>
      <c r="F10" s="232">
        <v>200</v>
      </c>
      <c r="G10" s="288">
        <v>3941</v>
      </c>
      <c r="H10" s="289">
        <v>4171</v>
      </c>
      <c r="I10" s="272">
        <f t="shared" ref="I10:I15" si="0">G10-H10</f>
        <v>-230</v>
      </c>
      <c r="J10" s="272">
        <f t="shared" ref="J10:J15" si="1">$F10*I10</f>
        <v>-46000</v>
      </c>
      <c r="K10" s="824">
        <f t="shared" ref="K10:K15" si="2">J10/1000000</f>
        <v>-4.5999999999999999E-2</v>
      </c>
      <c r="L10" s="288">
        <v>82166</v>
      </c>
      <c r="M10" s="289">
        <v>82181</v>
      </c>
      <c r="N10" s="272">
        <f t="shared" ref="N10:N15" si="3">L10-M10</f>
        <v>-15</v>
      </c>
      <c r="O10" s="272">
        <f t="shared" ref="O10:O15" si="4">$F10*N10</f>
        <v>-3000</v>
      </c>
      <c r="P10" s="824">
        <f t="shared" ref="P10:P15" si="5">O10/1000000</f>
        <v>-3.0000000000000001E-3</v>
      </c>
      <c r="Q10" s="380"/>
    </row>
    <row r="11" spans="1:17" ht="24" customHeight="1">
      <c r="A11" s="228">
        <v>2</v>
      </c>
      <c r="B11" s="230" t="s">
        <v>208</v>
      </c>
      <c r="C11" s="351">
        <v>4864819</v>
      </c>
      <c r="D11" s="232" t="s">
        <v>12</v>
      </c>
      <c r="E11" s="231" t="s">
        <v>300</v>
      </c>
      <c r="F11" s="232">
        <v>160</v>
      </c>
      <c r="G11" s="288">
        <v>999686</v>
      </c>
      <c r="H11" s="289">
        <v>999720</v>
      </c>
      <c r="I11" s="272">
        <f t="shared" si="0"/>
        <v>-34</v>
      </c>
      <c r="J11" s="272">
        <f t="shared" si="1"/>
        <v>-5440</v>
      </c>
      <c r="K11" s="824">
        <f t="shared" si="2"/>
        <v>-5.4400000000000004E-3</v>
      </c>
      <c r="L11" s="288">
        <v>32948</v>
      </c>
      <c r="M11" s="289">
        <v>32963</v>
      </c>
      <c r="N11" s="272">
        <f t="shared" si="3"/>
        <v>-15</v>
      </c>
      <c r="O11" s="272">
        <f t="shared" si="4"/>
        <v>-2400</v>
      </c>
      <c r="P11" s="824">
        <f t="shared" si="5"/>
        <v>-2.3999999999999998E-3</v>
      </c>
      <c r="Q11" s="380"/>
    </row>
    <row r="12" spans="1:17" ht="24" customHeight="1">
      <c r="A12" s="228">
        <v>3</v>
      </c>
      <c r="B12" s="230" t="s">
        <v>195</v>
      </c>
      <c r="C12" s="351">
        <v>4864815</v>
      </c>
      <c r="D12" s="232" t="s">
        <v>12</v>
      </c>
      <c r="E12" s="231" t="s">
        <v>300</v>
      </c>
      <c r="F12" s="232">
        <v>200</v>
      </c>
      <c r="G12" s="288">
        <v>999870</v>
      </c>
      <c r="H12" s="289">
        <v>999878</v>
      </c>
      <c r="I12" s="272">
        <f t="shared" si="0"/>
        <v>-8</v>
      </c>
      <c r="J12" s="272">
        <f t="shared" si="1"/>
        <v>-1600</v>
      </c>
      <c r="K12" s="824">
        <f t="shared" si="2"/>
        <v>-1.6000000000000001E-3</v>
      </c>
      <c r="L12" s="288">
        <v>2276</v>
      </c>
      <c r="M12" s="289">
        <v>2281</v>
      </c>
      <c r="N12" s="272">
        <f t="shared" si="3"/>
        <v>-5</v>
      </c>
      <c r="O12" s="272">
        <f t="shared" si="4"/>
        <v>-1000</v>
      </c>
      <c r="P12" s="824">
        <f t="shared" si="5"/>
        <v>-1E-3</v>
      </c>
      <c r="Q12" s="380"/>
    </row>
    <row r="13" spans="1:17" ht="24" customHeight="1">
      <c r="A13" s="228">
        <v>4</v>
      </c>
      <c r="B13" s="230" t="s">
        <v>196</v>
      </c>
      <c r="C13" s="351">
        <v>4864918</v>
      </c>
      <c r="D13" s="232" t="s">
        <v>12</v>
      </c>
      <c r="E13" s="231" t="s">
        <v>300</v>
      </c>
      <c r="F13" s="232">
        <v>400</v>
      </c>
      <c r="G13" s="288">
        <v>999745</v>
      </c>
      <c r="H13" s="289">
        <v>999751</v>
      </c>
      <c r="I13" s="272">
        <f t="shared" si="0"/>
        <v>-6</v>
      </c>
      <c r="J13" s="272">
        <f t="shared" si="1"/>
        <v>-2400</v>
      </c>
      <c r="K13" s="824">
        <f t="shared" si="2"/>
        <v>-2.3999999999999998E-3</v>
      </c>
      <c r="L13" s="288">
        <v>20097</v>
      </c>
      <c r="M13" s="289">
        <v>20104</v>
      </c>
      <c r="N13" s="272">
        <f t="shared" si="3"/>
        <v>-7</v>
      </c>
      <c r="O13" s="272">
        <f t="shared" si="4"/>
        <v>-2800</v>
      </c>
      <c r="P13" s="824">
        <f t="shared" si="5"/>
        <v>-2.8E-3</v>
      </c>
      <c r="Q13" s="380"/>
    </row>
    <row r="14" spans="1:17" ht="24" customHeight="1">
      <c r="A14" s="228">
        <v>5</v>
      </c>
      <c r="B14" s="230" t="s">
        <v>356</v>
      </c>
      <c r="C14" s="351">
        <v>4864894</v>
      </c>
      <c r="D14" s="232" t="s">
        <v>12</v>
      </c>
      <c r="E14" s="231" t="s">
        <v>300</v>
      </c>
      <c r="F14" s="232">
        <v>800</v>
      </c>
      <c r="G14" s="288">
        <v>999258</v>
      </c>
      <c r="H14" s="289">
        <v>999265</v>
      </c>
      <c r="I14" s="272">
        <f t="shared" si="0"/>
        <v>-7</v>
      </c>
      <c r="J14" s="272">
        <f t="shared" si="1"/>
        <v>-5600</v>
      </c>
      <c r="K14" s="824">
        <f t="shared" si="2"/>
        <v>-5.5999999999999999E-3</v>
      </c>
      <c r="L14" s="288">
        <v>725</v>
      </c>
      <c r="M14" s="289">
        <v>743</v>
      </c>
      <c r="N14" s="272">
        <f t="shared" si="3"/>
        <v>-18</v>
      </c>
      <c r="O14" s="272">
        <f t="shared" si="4"/>
        <v>-14400</v>
      </c>
      <c r="P14" s="824">
        <f t="shared" si="5"/>
        <v>-1.44E-2</v>
      </c>
      <c r="Q14" s="380"/>
    </row>
    <row r="15" spans="1:17" ht="24" customHeight="1">
      <c r="A15" s="228">
        <v>6</v>
      </c>
      <c r="B15" s="230" t="s">
        <v>355</v>
      </c>
      <c r="C15" s="351">
        <v>5128425</v>
      </c>
      <c r="D15" s="232" t="s">
        <v>12</v>
      </c>
      <c r="E15" s="231" t="s">
        <v>300</v>
      </c>
      <c r="F15" s="232">
        <v>400</v>
      </c>
      <c r="G15" s="288">
        <v>2233</v>
      </c>
      <c r="H15" s="289">
        <v>2246</v>
      </c>
      <c r="I15" s="272">
        <f t="shared" si="0"/>
        <v>-13</v>
      </c>
      <c r="J15" s="272">
        <f t="shared" si="1"/>
        <v>-5200</v>
      </c>
      <c r="K15" s="824">
        <f t="shared" si="2"/>
        <v>-5.1999999999999998E-3</v>
      </c>
      <c r="L15" s="288">
        <v>6748</v>
      </c>
      <c r="M15" s="289">
        <v>6794</v>
      </c>
      <c r="N15" s="272">
        <f t="shared" si="3"/>
        <v>-46</v>
      </c>
      <c r="O15" s="272">
        <f t="shared" si="4"/>
        <v>-18400</v>
      </c>
      <c r="P15" s="824">
        <f t="shared" si="5"/>
        <v>-1.84E-2</v>
      </c>
      <c r="Q15" s="380"/>
    </row>
    <row r="16" spans="1:17" ht="24" customHeight="1">
      <c r="A16" s="524" t="s">
        <v>197</v>
      </c>
      <c r="B16" s="230"/>
      <c r="C16" s="351"/>
      <c r="D16" s="232"/>
      <c r="E16" s="230"/>
      <c r="F16" s="232"/>
      <c r="G16" s="288"/>
      <c r="H16" s="289"/>
      <c r="I16" s="272"/>
      <c r="J16" s="272"/>
      <c r="K16" s="824"/>
      <c r="L16" s="288"/>
      <c r="M16" s="289"/>
      <c r="N16" s="272"/>
      <c r="O16" s="272"/>
      <c r="P16" s="824"/>
      <c r="Q16" s="380"/>
    </row>
    <row r="17" spans="1:17" ht="24" customHeight="1">
      <c r="A17" s="228">
        <v>7</v>
      </c>
      <c r="B17" s="230" t="s">
        <v>209</v>
      </c>
      <c r="C17" s="351">
        <v>4865164</v>
      </c>
      <c r="D17" s="232" t="s">
        <v>12</v>
      </c>
      <c r="E17" s="231" t="s">
        <v>300</v>
      </c>
      <c r="F17" s="232">
        <v>666.66700000000003</v>
      </c>
      <c r="G17" s="288">
        <v>999635</v>
      </c>
      <c r="H17" s="289">
        <v>999667</v>
      </c>
      <c r="I17" s="272">
        <f>G17-H17</f>
        <v>-32</v>
      </c>
      <c r="J17" s="272">
        <f>$F17*I17</f>
        <v>-21333.344000000001</v>
      </c>
      <c r="K17" s="824">
        <f>J17/1000000</f>
        <v>-2.1333344000000001E-2</v>
      </c>
      <c r="L17" s="288">
        <v>448</v>
      </c>
      <c r="M17" s="289">
        <v>519</v>
      </c>
      <c r="N17" s="272">
        <f>L17-M17</f>
        <v>-71</v>
      </c>
      <c r="O17" s="272">
        <f>$F17*N17</f>
        <v>-47333.357000000004</v>
      </c>
      <c r="P17" s="824">
        <f>O17/1000000</f>
        <v>-4.7333357000000006E-2</v>
      </c>
      <c r="Q17" s="380"/>
    </row>
    <row r="18" spans="1:17" ht="24" customHeight="1">
      <c r="A18" s="228">
        <v>8</v>
      </c>
      <c r="B18" s="230" t="s">
        <v>208</v>
      </c>
      <c r="C18" s="351">
        <v>4864845</v>
      </c>
      <c r="D18" s="232" t="s">
        <v>12</v>
      </c>
      <c r="E18" s="231" t="s">
        <v>300</v>
      </c>
      <c r="F18" s="232">
        <v>1000</v>
      </c>
      <c r="G18" s="288">
        <v>1058</v>
      </c>
      <c r="H18" s="289">
        <v>1064</v>
      </c>
      <c r="I18" s="272">
        <f>G18-H18</f>
        <v>-6</v>
      </c>
      <c r="J18" s="272">
        <f>$F18*I18</f>
        <v>-6000</v>
      </c>
      <c r="K18" s="824">
        <f>J18/1000000</f>
        <v>-6.0000000000000001E-3</v>
      </c>
      <c r="L18" s="288">
        <v>358</v>
      </c>
      <c r="M18" s="289">
        <v>369</v>
      </c>
      <c r="N18" s="272">
        <f>L18-M18</f>
        <v>-11</v>
      </c>
      <c r="O18" s="272">
        <f>$F18*N18</f>
        <v>-11000</v>
      </c>
      <c r="P18" s="824">
        <f>O18/1000000</f>
        <v>-1.0999999999999999E-2</v>
      </c>
      <c r="Q18" s="380"/>
    </row>
    <row r="19" spans="1:17" ht="24" customHeight="1">
      <c r="A19" s="228">
        <v>9</v>
      </c>
      <c r="B19" s="79" t="s">
        <v>511</v>
      </c>
      <c r="C19" s="351" t="s">
        <v>512</v>
      </c>
      <c r="D19" s="810" t="s">
        <v>432</v>
      </c>
      <c r="E19" s="244" t="s">
        <v>300</v>
      </c>
      <c r="F19" s="232">
        <v>2</v>
      </c>
      <c r="G19" s="288">
        <v>0</v>
      </c>
      <c r="H19" s="289">
        <v>0</v>
      </c>
      <c r="I19" s="272">
        <f>G19-H19</f>
        <v>0</v>
      </c>
      <c r="J19" s="272">
        <f>$F19*I19</f>
        <v>0</v>
      </c>
      <c r="K19" s="824">
        <f>J19/1000000</f>
        <v>0</v>
      </c>
      <c r="L19" s="288">
        <v>58800</v>
      </c>
      <c r="M19" s="289">
        <v>30500</v>
      </c>
      <c r="N19" s="272">
        <f>L19-M19</f>
        <v>28300</v>
      </c>
      <c r="O19" s="272">
        <f>$F19*N19</f>
        <v>56600</v>
      </c>
      <c r="P19" s="824">
        <f>O19/1000000</f>
        <v>5.6599999999999998E-2</v>
      </c>
      <c r="Q19" s="590"/>
    </row>
    <row r="20" spans="1:17" ht="24" customHeight="1">
      <c r="A20" s="228"/>
      <c r="B20" s="230"/>
      <c r="C20" s="351"/>
      <c r="D20" s="232"/>
      <c r="E20" s="231"/>
      <c r="F20" s="232"/>
      <c r="G20" s="288"/>
      <c r="H20" s="289"/>
      <c r="I20" s="272"/>
      <c r="J20" s="272"/>
      <c r="K20" s="824"/>
      <c r="L20" s="288"/>
      <c r="M20" s="289"/>
      <c r="N20" s="272"/>
      <c r="O20" s="272"/>
      <c r="P20" s="824"/>
      <c r="Q20" s="380"/>
    </row>
    <row r="21" spans="1:17" ht="24" customHeight="1">
      <c r="A21" s="229"/>
      <c r="B21" s="525" t="s">
        <v>204</v>
      </c>
      <c r="C21" s="526"/>
      <c r="D21" s="232"/>
      <c r="E21" s="230"/>
      <c r="F21" s="245"/>
      <c r="G21" s="288"/>
      <c r="H21" s="289"/>
      <c r="I21" s="272"/>
      <c r="J21" s="272"/>
      <c r="K21" s="837">
        <f>SUM(K10:K20)</f>
        <v>-9.3573344000000003E-2</v>
      </c>
      <c r="L21" s="288"/>
      <c r="M21" s="289"/>
      <c r="N21" s="272"/>
      <c r="O21" s="272"/>
      <c r="P21" s="837">
        <f>SUM(P10:P20)</f>
        <v>-4.3733357E-2</v>
      </c>
      <c r="Q21" s="380"/>
    </row>
    <row r="22" spans="1:17" ht="24" customHeight="1">
      <c r="A22" s="229"/>
      <c r="B22" s="126"/>
      <c r="C22" s="526"/>
      <c r="D22" s="232"/>
      <c r="E22" s="230"/>
      <c r="F22" s="245"/>
      <c r="G22" s="288"/>
      <c r="H22" s="289"/>
      <c r="I22" s="272"/>
      <c r="J22" s="272"/>
      <c r="K22" s="824"/>
      <c r="L22" s="288"/>
      <c r="M22" s="289"/>
      <c r="N22" s="272"/>
      <c r="O22" s="272"/>
      <c r="P22" s="824"/>
      <c r="Q22" s="380"/>
    </row>
    <row r="23" spans="1:17" ht="24" customHeight="1">
      <c r="A23" s="524" t="s">
        <v>198</v>
      </c>
      <c r="B23" s="79"/>
      <c r="C23" s="527"/>
      <c r="D23" s="245"/>
      <c r="E23" s="79"/>
      <c r="F23" s="245"/>
      <c r="G23" s="288"/>
      <c r="H23" s="289"/>
      <c r="I23" s="272"/>
      <c r="J23" s="272"/>
      <c r="K23" s="824"/>
      <c r="L23" s="288"/>
      <c r="M23" s="289"/>
      <c r="N23" s="272"/>
      <c r="O23" s="272"/>
      <c r="P23" s="824"/>
      <c r="Q23" s="380"/>
    </row>
    <row r="24" spans="1:17" ht="24" customHeight="1">
      <c r="A24" s="229"/>
      <c r="B24" s="79"/>
      <c r="C24" s="527"/>
      <c r="D24" s="245"/>
      <c r="E24" s="79"/>
      <c r="F24" s="245"/>
      <c r="G24" s="288"/>
      <c r="H24" s="289"/>
      <c r="I24" s="272"/>
      <c r="J24" s="272"/>
      <c r="K24" s="824"/>
      <c r="L24" s="288"/>
      <c r="M24" s="289"/>
      <c r="N24" s="272"/>
      <c r="O24" s="272"/>
      <c r="P24" s="824"/>
      <c r="Q24" s="380"/>
    </row>
    <row r="25" spans="1:17" ht="24" customHeight="1">
      <c r="A25" s="228">
        <v>10</v>
      </c>
      <c r="B25" s="79" t="s">
        <v>199</v>
      </c>
      <c r="C25" s="351">
        <v>4902594</v>
      </c>
      <c r="D25" s="245" t="s">
        <v>12</v>
      </c>
      <c r="E25" s="231" t="s">
        <v>300</v>
      </c>
      <c r="F25" s="232">
        <v>500</v>
      </c>
      <c r="G25" s="288">
        <v>111</v>
      </c>
      <c r="H25" s="289">
        <v>109</v>
      </c>
      <c r="I25" s="272">
        <f t="shared" ref="I25:I30" si="6">G25-H25</f>
        <v>2</v>
      </c>
      <c r="J25" s="272">
        <f t="shared" ref="J25:J30" si="7">$F25*I25</f>
        <v>1000</v>
      </c>
      <c r="K25" s="824">
        <f t="shared" ref="K25:K30" si="8">J25/1000000</f>
        <v>1E-3</v>
      </c>
      <c r="L25" s="288">
        <v>815</v>
      </c>
      <c r="M25" s="289">
        <v>792</v>
      </c>
      <c r="N25" s="272">
        <f t="shared" ref="N25:N30" si="9">L25-M25</f>
        <v>23</v>
      </c>
      <c r="O25" s="272">
        <f t="shared" ref="O25:O30" si="10">$F25*N25</f>
        <v>11500</v>
      </c>
      <c r="P25" s="824">
        <f t="shared" ref="P25:P30" si="11">O25/1000000</f>
        <v>1.15E-2</v>
      </c>
      <c r="Q25" s="590"/>
    </row>
    <row r="26" spans="1:17" ht="24" customHeight="1">
      <c r="A26" s="228">
        <v>11</v>
      </c>
      <c r="B26" s="79" t="s">
        <v>200</v>
      </c>
      <c r="C26" s="351">
        <v>4865067</v>
      </c>
      <c r="D26" s="245" t="s">
        <v>12</v>
      </c>
      <c r="E26" s="231" t="s">
        <v>300</v>
      </c>
      <c r="F26" s="232">
        <v>100</v>
      </c>
      <c r="G26" s="288">
        <v>105</v>
      </c>
      <c r="H26" s="289">
        <v>105</v>
      </c>
      <c r="I26" s="272">
        <f t="shared" si="6"/>
        <v>0</v>
      </c>
      <c r="J26" s="272">
        <f t="shared" si="7"/>
        <v>0</v>
      </c>
      <c r="K26" s="824">
        <f t="shared" si="8"/>
        <v>0</v>
      </c>
      <c r="L26" s="288">
        <v>1849</v>
      </c>
      <c r="M26" s="289">
        <v>1849</v>
      </c>
      <c r="N26" s="272">
        <f t="shared" si="9"/>
        <v>0</v>
      </c>
      <c r="O26" s="272">
        <f t="shared" si="10"/>
        <v>0</v>
      </c>
      <c r="P26" s="824">
        <f t="shared" si="11"/>
        <v>0</v>
      </c>
      <c r="Q26" s="380"/>
    </row>
    <row r="27" spans="1:17" ht="24" customHeight="1">
      <c r="A27" s="228">
        <v>12</v>
      </c>
      <c r="B27" s="79" t="s">
        <v>201</v>
      </c>
      <c r="C27" s="351">
        <v>4902562</v>
      </c>
      <c r="D27" s="245" t="s">
        <v>12</v>
      </c>
      <c r="E27" s="231" t="s">
        <v>300</v>
      </c>
      <c r="F27" s="232">
        <v>75</v>
      </c>
      <c r="G27" s="288">
        <v>4831</v>
      </c>
      <c r="H27" s="289">
        <v>4831</v>
      </c>
      <c r="I27" s="272">
        <f t="shared" si="6"/>
        <v>0</v>
      </c>
      <c r="J27" s="272">
        <f t="shared" si="7"/>
        <v>0</v>
      </c>
      <c r="K27" s="824">
        <f t="shared" si="8"/>
        <v>0</v>
      </c>
      <c r="L27" s="288">
        <v>74875</v>
      </c>
      <c r="M27" s="289">
        <v>73704</v>
      </c>
      <c r="N27" s="272">
        <f t="shared" si="9"/>
        <v>1171</v>
      </c>
      <c r="O27" s="272">
        <f t="shared" si="10"/>
        <v>87825</v>
      </c>
      <c r="P27" s="824">
        <f t="shared" si="11"/>
        <v>8.7825E-2</v>
      </c>
      <c r="Q27" s="388"/>
    </row>
    <row r="28" spans="1:17" ht="19.5" customHeight="1">
      <c r="A28" s="228">
        <v>13</v>
      </c>
      <c r="B28" s="79" t="s">
        <v>201</v>
      </c>
      <c r="C28" s="411">
        <v>4865088</v>
      </c>
      <c r="D28" s="808" t="s">
        <v>12</v>
      </c>
      <c r="E28" s="231" t="s">
        <v>300</v>
      </c>
      <c r="F28" s="809">
        <v>75</v>
      </c>
      <c r="G28" s="288">
        <v>0</v>
      </c>
      <c r="H28" s="289">
        <v>0</v>
      </c>
      <c r="I28" s="272">
        <f>G28-H28</f>
        <v>0</v>
      </c>
      <c r="J28" s="272">
        <f>$F28*I28</f>
        <v>0</v>
      </c>
      <c r="K28" s="824">
        <f>J28/1000000</f>
        <v>0</v>
      </c>
      <c r="L28" s="288">
        <v>0</v>
      </c>
      <c r="M28" s="289">
        <v>0</v>
      </c>
      <c r="N28" s="272">
        <f>L28-M28</f>
        <v>0</v>
      </c>
      <c r="O28" s="272">
        <f>$F28*N28</f>
        <v>0</v>
      </c>
      <c r="P28" s="824">
        <f>O28/1000000</f>
        <v>0</v>
      </c>
      <c r="Q28" s="392"/>
    </row>
    <row r="29" spans="1:17" ht="24" customHeight="1">
      <c r="A29" s="228">
        <v>14</v>
      </c>
      <c r="B29" s="79" t="s">
        <v>202</v>
      </c>
      <c r="C29" s="351">
        <v>4902552</v>
      </c>
      <c r="D29" s="245" t="s">
        <v>12</v>
      </c>
      <c r="E29" s="231" t="s">
        <v>300</v>
      </c>
      <c r="F29" s="591">
        <v>75</v>
      </c>
      <c r="G29" s="288">
        <v>784</v>
      </c>
      <c r="H29" s="289">
        <v>784</v>
      </c>
      <c r="I29" s="272">
        <f t="shared" si="6"/>
        <v>0</v>
      </c>
      <c r="J29" s="272">
        <f t="shared" si="7"/>
        <v>0</v>
      </c>
      <c r="K29" s="824">
        <f t="shared" si="8"/>
        <v>0</v>
      </c>
      <c r="L29" s="288">
        <v>6011</v>
      </c>
      <c r="M29" s="289">
        <v>6011</v>
      </c>
      <c r="N29" s="272">
        <f t="shared" si="9"/>
        <v>0</v>
      </c>
      <c r="O29" s="272">
        <f t="shared" si="10"/>
        <v>0</v>
      </c>
      <c r="P29" s="824">
        <f t="shared" si="11"/>
        <v>0</v>
      </c>
      <c r="Q29" s="380"/>
    </row>
    <row r="30" spans="1:17" ht="24" customHeight="1">
      <c r="A30" s="228">
        <v>15</v>
      </c>
      <c r="B30" s="79" t="s">
        <v>202</v>
      </c>
      <c r="C30" s="351">
        <v>4865075</v>
      </c>
      <c r="D30" s="245" t="s">
        <v>12</v>
      </c>
      <c r="E30" s="231" t="s">
        <v>300</v>
      </c>
      <c r="F30" s="232">
        <v>100</v>
      </c>
      <c r="G30" s="288">
        <v>10294</v>
      </c>
      <c r="H30" s="289">
        <v>10294</v>
      </c>
      <c r="I30" s="272">
        <f t="shared" si="6"/>
        <v>0</v>
      </c>
      <c r="J30" s="272">
        <f t="shared" si="7"/>
        <v>0</v>
      </c>
      <c r="K30" s="824">
        <f t="shared" si="8"/>
        <v>0</v>
      </c>
      <c r="L30" s="288">
        <v>8853</v>
      </c>
      <c r="M30" s="289">
        <v>8853</v>
      </c>
      <c r="N30" s="272">
        <f t="shared" si="9"/>
        <v>0</v>
      </c>
      <c r="O30" s="272">
        <f t="shared" si="10"/>
        <v>0</v>
      </c>
      <c r="P30" s="824">
        <f t="shared" si="11"/>
        <v>0</v>
      </c>
      <c r="Q30" s="387"/>
    </row>
    <row r="31" spans="1:17" ht="24" customHeight="1">
      <c r="A31" s="228"/>
      <c r="B31" s="79"/>
      <c r="C31" s="351"/>
      <c r="D31" s="245"/>
      <c r="E31" s="231"/>
      <c r="F31" s="232"/>
      <c r="G31" s="288"/>
      <c r="H31" s="289"/>
      <c r="I31" s="272"/>
      <c r="J31" s="272"/>
      <c r="K31" s="824"/>
      <c r="L31" s="288"/>
      <c r="M31" s="289"/>
      <c r="N31" s="272"/>
      <c r="O31" s="272"/>
      <c r="P31" s="824"/>
      <c r="Q31" s="387"/>
    </row>
    <row r="32" spans="1:17" ht="20.100000000000001" customHeight="1" thickBot="1">
      <c r="A32" s="63"/>
      <c r="B32" s="64"/>
      <c r="C32" s="65"/>
      <c r="D32" s="66"/>
      <c r="E32" s="67"/>
      <c r="F32" s="67"/>
      <c r="G32" s="68"/>
      <c r="H32" s="413"/>
      <c r="I32" s="413"/>
      <c r="J32" s="413"/>
      <c r="K32" s="883"/>
      <c r="L32" s="528"/>
      <c r="M32" s="413"/>
      <c r="N32" s="413"/>
      <c r="O32" s="413"/>
      <c r="P32" s="903"/>
      <c r="Q32" s="450"/>
    </row>
    <row r="33" spans="1:17" ht="13.5" thickTop="1">
      <c r="A33" s="62"/>
      <c r="B33" s="70"/>
      <c r="C33" s="56"/>
      <c r="D33" s="58"/>
      <c r="E33" s="57"/>
      <c r="F33" s="57"/>
      <c r="G33" s="71"/>
      <c r="H33" s="503"/>
      <c r="I33" s="337"/>
      <c r="J33" s="337"/>
      <c r="K33" s="882"/>
      <c r="L33" s="503"/>
      <c r="M33" s="503"/>
      <c r="N33" s="337"/>
      <c r="O33" s="337"/>
      <c r="P33" s="882"/>
    </row>
    <row r="34" spans="1:17">
      <c r="A34" s="62"/>
      <c r="B34" s="70"/>
      <c r="C34" s="56"/>
      <c r="D34" s="58"/>
      <c r="E34" s="57"/>
      <c r="F34" s="57"/>
      <c r="G34" s="71"/>
      <c r="H34" s="503"/>
      <c r="I34" s="337"/>
      <c r="J34" s="337"/>
      <c r="K34" s="882"/>
      <c r="L34" s="503"/>
      <c r="M34" s="503"/>
      <c r="N34" s="337"/>
      <c r="O34" s="337"/>
      <c r="P34" s="882"/>
    </row>
    <row r="35" spans="1:17">
      <c r="A35" s="503"/>
      <c r="B35" s="410"/>
      <c r="C35" s="410"/>
      <c r="D35" s="410"/>
      <c r="E35" s="410"/>
      <c r="F35" s="410"/>
      <c r="G35" s="410"/>
      <c r="H35" s="410"/>
      <c r="I35" s="410"/>
      <c r="J35" s="410"/>
      <c r="K35" s="890"/>
      <c r="L35" s="410"/>
      <c r="M35" s="410"/>
      <c r="N35" s="410"/>
      <c r="O35" s="410"/>
      <c r="P35" s="890"/>
    </row>
    <row r="36" spans="1:17" ht="20.25">
      <c r="A36" s="142"/>
      <c r="B36" s="525" t="s">
        <v>203</v>
      </c>
      <c r="C36" s="529"/>
      <c r="D36" s="529"/>
      <c r="E36" s="529"/>
      <c r="F36" s="529"/>
      <c r="G36" s="529"/>
      <c r="H36" s="529"/>
      <c r="I36" s="529"/>
      <c r="J36" s="529"/>
      <c r="K36" s="897">
        <f>SUM(K25:K32)</f>
        <v>1E-3</v>
      </c>
      <c r="L36" s="530"/>
      <c r="M36" s="530"/>
      <c r="N36" s="530"/>
      <c r="O36" s="530"/>
      <c r="P36" s="897">
        <f>SUM(P25:P32)</f>
        <v>9.9324999999999997E-2</v>
      </c>
    </row>
    <row r="37" spans="1:17" ht="20.25">
      <c r="A37" s="84"/>
      <c r="B37" s="525" t="s">
        <v>204</v>
      </c>
      <c r="C37" s="527"/>
      <c r="D37" s="527"/>
      <c r="E37" s="527"/>
      <c r="F37" s="527"/>
      <c r="G37" s="527"/>
      <c r="H37" s="527"/>
      <c r="I37" s="527"/>
      <c r="J37" s="527"/>
      <c r="K37" s="897">
        <f>K21</f>
        <v>-9.3573344000000003E-2</v>
      </c>
      <c r="L37" s="530"/>
      <c r="M37" s="530"/>
      <c r="N37" s="530"/>
      <c r="O37" s="530"/>
      <c r="P37" s="897">
        <f>P21</f>
        <v>-4.3733357E-2</v>
      </c>
    </row>
    <row r="38" spans="1:17" ht="18">
      <c r="A38" s="84"/>
      <c r="B38" s="79"/>
      <c r="C38" s="82"/>
      <c r="D38" s="82"/>
      <c r="E38" s="82"/>
      <c r="F38" s="82"/>
      <c r="G38" s="82"/>
      <c r="H38" s="82"/>
      <c r="I38" s="82"/>
      <c r="J38" s="82"/>
      <c r="K38" s="898"/>
      <c r="L38" s="531"/>
      <c r="M38" s="531"/>
      <c r="N38" s="531"/>
      <c r="O38" s="531"/>
      <c r="P38" s="898"/>
    </row>
    <row r="39" spans="1:17" ht="3" customHeight="1">
      <c r="A39" s="84"/>
      <c r="B39" s="79"/>
      <c r="C39" s="82"/>
      <c r="D39" s="82"/>
      <c r="E39" s="82"/>
      <c r="F39" s="82"/>
      <c r="G39" s="82"/>
      <c r="H39" s="82"/>
      <c r="I39" s="82"/>
      <c r="J39" s="82"/>
      <c r="K39" s="898"/>
      <c r="L39" s="531"/>
      <c r="M39" s="531"/>
      <c r="N39" s="531"/>
      <c r="O39" s="531"/>
      <c r="P39" s="898"/>
    </row>
    <row r="40" spans="1:17" ht="23.25">
      <c r="A40" s="84"/>
      <c r="B40" s="334" t="s">
        <v>206</v>
      </c>
      <c r="C40" s="532"/>
      <c r="D40" s="3"/>
      <c r="E40" s="3"/>
      <c r="F40" s="3"/>
      <c r="G40" s="3"/>
      <c r="H40" s="3"/>
      <c r="I40" s="3"/>
      <c r="J40" s="3"/>
      <c r="K40" s="534">
        <f>SUM(K36:K39)</f>
        <v>-9.2573344000000002E-2</v>
      </c>
      <c r="L40" s="533"/>
      <c r="M40" s="533"/>
      <c r="N40" s="533"/>
      <c r="O40" s="533"/>
      <c r="P40" s="534">
        <f>SUM(P36:P39)</f>
        <v>5.5591642999999996E-2</v>
      </c>
    </row>
    <row r="42" spans="1:17" ht="13.5" thickBot="1"/>
    <row r="43" spans="1:17">
      <c r="A43" s="456"/>
      <c r="B43" s="457"/>
      <c r="C43" s="457"/>
      <c r="D43" s="457"/>
      <c r="E43" s="457"/>
      <c r="F43" s="457"/>
      <c r="G43" s="457"/>
      <c r="H43" s="451"/>
      <c r="I43" s="451"/>
      <c r="J43" s="451"/>
      <c r="K43" s="712"/>
      <c r="L43" s="451"/>
      <c r="M43" s="451"/>
      <c r="N43" s="451"/>
      <c r="O43" s="451"/>
      <c r="P43" s="712"/>
      <c r="Q43" s="452"/>
    </row>
    <row r="44" spans="1:17" ht="23.25">
      <c r="A44" s="458" t="s">
        <v>282</v>
      </c>
      <c r="B44" s="459"/>
      <c r="C44" s="459"/>
      <c r="D44" s="459"/>
      <c r="E44" s="459"/>
      <c r="F44" s="459"/>
      <c r="G44" s="459"/>
      <c r="H44" s="403"/>
      <c r="I44" s="403"/>
      <c r="J44" s="403"/>
      <c r="K44" s="826"/>
      <c r="L44" s="403"/>
      <c r="M44" s="403"/>
      <c r="N44" s="403"/>
      <c r="O44" s="403"/>
      <c r="P44" s="826"/>
      <c r="Q44" s="453"/>
    </row>
    <row r="45" spans="1:17">
      <c r="A45" s="460"/>
      <c r="B45" s="459"/>
      <c r="C45" s="459"/>
      <c r="D45" s="459"/>
      <c r="E45" s="459"/>
      <c r="F45" s="459"/>
      <c r="G45" s="459"/>
      <c r="H45" s="403"/>
      <c r="I45" s="403"/>
      <c r="J45" s="403"/>
      <c r="K45" s="826"/>
      <c r="L45" s="403"/>
      <c r="M45" s="403"/>
      <c r="N45" s="403"/>
      <c r="O45" s="403"/>
      <c r="P45" s="826"/>
      <c r="Q45" s="453"/>
    </row>
    <row r="46" spans="1:17" ht="18">
      <c r="A46" s="461"/>
      <c r="B46" s="462"/>
      <c r="C46" s="462"/>
      <c r="D46" s="462"/>
      <c r="E46" s="462"/>
      <c r="F46" s="462"/>
      <c r="G46" s="462"/>
      <c r="H46" s="403"/>
      <c r="I46" s="403"/>
      <c r="J46" s="449"/>
      <c r="K46" s="899" t="s">
        <v>294</v>
      </c>
      <c r="L46" s="403"/>
      <c r="M46" s="403"/>
      <c r="N46" s="403"/>
      <c r="O46" s="403"/>
      <c r="P46" s="904" t="s">
        <v>295</v>
      </c>
      <c r="Q46" s="453"/>
    </row>
    <row r="47" spans="1:17">
      <c r="A47" s="463"/>
      <c r="B47" s="84"/>
      <c r="C47" s="84"/>
      <c r="D47" s="84"/>
      <c r="E47" s="84"/>
      <c r="F47" s="84"/>
      <c r="G47" s="84"/>
      <c r="H47" s="403"/>
      <c r="I47" s="403"/>
      <c r="J47" s="403"/>
      <c r="K47" s="826"/>
      <c r="L47" s="403"/>
      <c r="M47" s="403"/>
      <c r="N47" s="403"/>
      <c r="O47" s="403"/>
      <c r="P47" s="826"/>
      <c r="Q47" s="453"/>
    </row>
    <row r="48" spans="1:17">
      <c r="A48" s="463"/>
      <c r="B48" s="84"/>
      <c r="C48" s="84"/>
      <c r="D48" s="84"/>
      <c r="E48" s="84"/>
      <c r="F48" s="84"/>
      <c r="G48" s="84"/>
      <c r="H48" s="403"/>
      <c r="I48" s="403"/>
      <c r="J48" s="403"/>
      <c r="K48" s="826"/>
      <c r="L48" s="403"/>
      <c r="M48" s="403"/>
      <c r="N48" s="403"/>
      <c r="O48" s="403"/>
      <c r="P48" s="826"/>
      <c r="Q48" s="453"/>
    </row>
    <row r="49" spans="1:17" ht="23.25">
      <c r="A49" s="458" t="s">
        <v>285</v>
      </c>
      <c r="B49" s="465"/>
      <c r="C49" s="465"/>
      <c r="D49" s="466"/>
      <c r="E49" s="466"/>
      <c r="F49" s="467"/>
      <c r="G49" s="466"/>
      <c r="H49" s="403"/>
      <c r="I49" s="403"/>
      <c r="J49" s="403"/>
      <c r="K49" s="534">
        <f>K40</f>
        <v>-9.2573344000000002E-2</v>
      </c>
      <c r="L49" s="462" t="s">
        <v>283</v>
      </c>
      <c r="M49" s="403"/>
      <c r="N49" s="403"/>
      <c r="O49" s="403"/>
      <c r="P49" s="534">
        <f>P40</f>
        <v>5.5591642999999996E-2</v>
      </c>
      <c r="Q49" s="535" t="s">
        <v>283</v>
      </c>
    </row>
    <row r="50" spans="1:17" ht="23.25">
      <c r="A50" s="536"/>
      <c r="B50" s="471"/>
      <c r="C50" s="471"/>
      <c r="D50" s="459"/>
      <c r="E50" s="459"/>
      <c r="F50" s="472"/>
      <c r="G50" s="459"/>
      <c r="H50" s="403"/>
      <c r="I50" s="403"/>
      <c r="J50" s="403"/>
      <c r="K50" s="534"/>
      <c r="L50" s="512"/>
      <c r="M50" s="403"/>
      <c r="N50" s="403"/>
      <c r="O50" s="403"/>
      <c r="P50" s="534"/>
      <c r="Q50" s="537"/>
    </row>
    <row r="51" spans="1:17" ht="23.25">
      <c r="A51" s="538" t="s">
        <v>284</v>
      </c>
      <c r="B51" s="40"/>
      <c r="C51" s="40"/>
      <c r="D51" s="459"/>
      <c r="E51" s="459"/>
      <c r="F51" s="475"/>
      <c r="G51" s="466"/>
      <c r="H51" s="403"/>
      <c r="I51" s="403"/>
      <c r="J51" s="403"/>
      <c r="K51" s="534">
        <f>'STEPPED UP GENCO'!K75</f>
        <v>-4.7102542199999993E-2</v>
      </c>
      <c r="L51" s="462" t="s">
        <v>283</v>
      </c>
      <c r="M51" s="403"/>
      <c r="N51" s="403"/>
      <c r="O51" s="403"/>
      <c r="P51" s="534">
        <f>'STEPPED UP GENCO'!P75</f>
        <v>0</v>
      </c>
      <c r="Q51" s="535" t="s">
        <v>283</v>
      </c>
    </row>
    <row r="52" spans="1:17" ht="6.75" customHeight="1">
      <c r="A52" s="476"/>
      <c r="B52" s="403"/>
      <c r="C52" s="403"/>
      <c r="D52" s="403"/>
      <c r="E52" s="403"/>
      <c r="F52" s="403"/>
      <c r="G52" s="403"/>
      <c r="H52" s="403"/>
      <c r="I52" s="403"/>
      <c r="J52" s="403"/>
      <c r="K52" s="826"/>
      <c r="L52" s="403"/>
      <c r="M52" s="403"/>
      <c r="N52" s="403"/>
      <c r="O52" s="403"/>
      <c r="P52" s="826"/>
      <c r="Q52" s="453"/>
    </row>
    <row r="53" spans="1:17" ht="6.75" customHeight="1">
      <c r="A53" s="476"/>
      <c r="B53" s="403"/>
      <c r="C53" s="403"/>
      <c r="D53" s="403"/>
      <c r="E53" s="403"/>
      <c r="F53" s="403"/>
      <c r="G53" s="403"/>
      <c r="H53" s="403"/>
      <c r="I53" s="403"/>
      <c r="J53" s="403"/>
      <c r="K53" s="826"/>
      <c r="L53" s="403"/>
      <c r="M53" s="403"/>
      <c r="N53" s="403"/>
      <c r="O53" s="403"/>
      <c r="P53" s="826"/>
      <c r="Q53" s="453"/>
    </row>
    <row r="54" spans="1:17" ht="6.75" customHeight="1">
      <c r="A54" s="476"/>
      <c r="B54" s="403"/>
      <c r="C54" s="403"/>
      <c r="D54" s="403"/>
      <c r="E54" s="403"/>
      <c r="F54" s="403"/>
      <c r="G54" s="403"/>
      <c r="H54" s="403"/>
      <c r="I54" s="403"/>
      <c r="J54" s="403"/>
      <c r="K54" s="826"/>
      <c r="L54" s="403"/>
      <c r="M54" s="403"/>
      <c r="N54" s="403"/>
      <c r="O54" s="403"/>
      <c r="P54" s="826"/>
      <c r="Q54" s="453"/>
    </row>
    <row r="55" spans="1:17" ht="26.25" customHeight="1">
      <c r="A55" s="476"/>
      <c r="B55" s="403"/>
      <c r="C55" s="403"/>
      <c r="D55" s="403"/>
      <c r="E55" s="403"/>
      <c r="F55" s="403"/>
      <c r="G55" s="403"/>
      <c r="H55" s="465"/>
      <c r="I55" s="465"/>
      <c r="J55" s="539" t="s">
        <v>286</v>
      </c>
      <c r="K55" s="534">
        <f>SUM(K49:K54)</f>
        <v>-0.13967588619999999</v>
      </c>
      <c r="L55" s="540" t="s">
        <v>283</v>
      </c>
      <c r="M55" s="253"/>
      <c r="N55" s="253"/>
      <c r="O55" s="253"/>
      <c r="P55" s="534">
        <f>SUM(P49:P54)</f>
        <v>5.5591642999999996E-2</v>
      </c>
      <c r="Q55" s="540" t="s">
        <v>283</v>
      </c>
    </row>
    <row r="56" spans="1:17" ht="3" customHeight="1" thickBot="1">
      <c r="A56" s="477"/>
      <c r="B56" s="454"/>
      <c r="C56" s="454"/>
      <c r="D56" s="454"/>
      <c r="E56" s="454"/>
      <c r="F56" s="454"/>
      <c r="G56" s="454"/>
      <c r="H56" s="454"/>
      <c r="I56" s="454"/>
      <c r="J56" s="454"/>
      <c r="K56" s="831"/>
      <c r="L56" s="454"/>
      <c r="M56" s="454"/>
      <c r="N56" s="454"/>
      <c r="O56" s="454"/>
      <c r="P56" s="831"/>
      <c r="Q56" s="455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1"/>
  <sheetViews>
    <sheetView view="pageBreakPreview" topLeftCell="A7" zoomScale="118" zoomScaleNormal="100" zoomScaleSheetLayoutView="118" workbookViewId="0">
      <selection activeCell="G18" sqref="G18"/>
    </sheetView>
  </sheetViews>
  <sheetFormatPr defaultRowHeight="12.75"/>
  <cols>
    <col min="1" max="1" width="3.42578125" customWidth="1"/>
    <col min="2" max="2" width="16.42578125" customWidth="1"/>
    <col min="3" max="3" width="7.7109375" customWidth="1"/>
    <col min="4" max="4" width="5.42578125" customWidth="1"/>
    <col min="6" max="6" width="4.85546875" customWidth="1"/>
    <col min="7" max="7" width="8.42578125" customWidth="1"/>
    <col min="8" max="8" width="8.7109375" customWidth="1"/>
    <col min="9" max="9" width="4.85546875" customWidth="1"/>
    <col min="10" max="10" width="6.7109375" customWidth="1"/>
    <col min="11" max="11" width="8.42578125" style="112" customWidth="1"/>
    <col min="12" max="12" width="8.42578125" customWidth="1"/>
    <col min="13" max="13" width="8.5703125" customWidth="1"/>
    <col min="14" max="14" width="6.140625" customWidth="1"/>
    <col min="15" max="15" width="6.85546875" customWidth="1"/>
    <col min="16" max="16" width="8.5703125" style="112" customWidth="1"/>
    <col min="17" max="17" width="8.140625" customWidth="1"/>
    <col min="18" max="18" width="1.140625" hidden="1" customWidth="1"/>
  </cols>
  <sheetData>
    <row r="1" spans="1:17">
      <c r="A1" s="561" t="s">
        <v>210</v>
      </c>
      <c r="B1" s="562"/>
      <c r="C1" s="562"/>
      <c r="D1" s="562"/>
      <c r="E1" s="562"/>
      <c r="F1" s="562"/>
      <c r="G1" s="562"/>
      <c r="H1" s="562"/>
      <c r="I1" s="562"/>
      <c r="J1" s="562"/>
      <c r="K1" s="905"/>
      <c r="L1" s="562"/>
      <c r="M1" s="562"/>
      <c r="N1" s="562"/>
      <c r="O1" s="562"/>
      <c r="P1" s="905"/>
      <c r="Q1" s="562"/>
    </row>
    <row r="2" spans="1:17">
      <c r="A2" s="563" t="s">
        <v>211</v>
      </c>
      <c r="B2" s="562"/>
      <c r="C2" s="562"/>
      <c r="D2" s="562"/>
      <c r="E2" s="562"/>
      <c r="F2" s="562"/>
      <c r="G2" s="562"/>
      <c r="H2" s="562"/>
      <c r="I2" s="562"/>
      <c r="J2" s="562"/>
      <c r="K2" s="905"/>
      <c r="L2" s="562"/>
      <c r="M2" s="562"/>
      <c r="N2" s="562"/>
      <c r="O2" s="562"/>
      <c r="P2" s="1014" t="str">
        <f>NDPL!Q1</f>
        <v>DECEMBER-2023</v>
      </c>
      <c r="Q2" s="1014"/>
    </row>
    <row r="3" spans="1:17">
      <c r="A3" s="563" t="s">
        <v>398</v>
      </c>
      <c r="B3" s="562"/>
      <c r="C3" s="562"/>
      <c r="D3" s="562"/>
      <c r="E3" s="562"/>
      <c r="F3" s="562"/>
      <c r="G3" s="562"/>
      <c r="H3" s="562"/>
      <c r="I3" s="562"/>
      <c r="J3" s="562"/>
      <c r="K3" s="905"/>
      <c r="L3" s="562"/>
      <c r="M3" s="562"/>
      <c r="N3" s="562"/>
      <c r="O3" s="562"/>
      <c r="P3" s="905"/>
      <c r="Q3" s="562"/>
    </row>
    <row r="4" spans="1:17" ht="13.5" thickBot="1">
      <c r="A4" s="562"/>
      <c r="B4" s="562"/>
      <c r="C4" s="562"/>
      <c r="D4" s="562"/>
      <c r="E4" s="562"/>
      <c r="F4" s="562"/>
      <c r="G4" s="564"/>
      <c r="H4" s="564"/>
      <c r="I4" s="565" t="s">
        <v>347</v>
      </c>
      <c r="J4" s="564"/>
      <c r="K4" s="906"/>
      <c r="L4" s="564"/>
      <c r="M4" s="564"/>
      <c r="N4" s="565" t="s">
        <v>348</v>
      </c>
      <c r="O4" s="564"/>
      <c r="P4" s="906"/>
      <c r="Q4" s="562"/>
    </row>
    <row r="5" spans="1:17" s="607" customFormat="1" ht="46.5" thickTop="1" thickBot="1">
      <c r="A5" s="603" t="s">
        <v>8</v>
      </c>
      <c r="B5" s="605" t="s">
        <v>9</v>
      </c>
      <c r="C5" s="604" t="s">
        <v>1</v>
      </c>
      <c r="D5" s="604" t="s">
        <v>2</v>
      </c>
      <c r="E5" s="604" t="s">
        <v>3</v>
      </c>
      <c r="F5" s="604" t="s">
        <v>10</v>
      </c>
      <c r="G5" s="603" t="str">
        <f>NDPL!G5</f>
        <v>FINAL READING 31/12/2023</v>
      </c>
      <c r="H5" s="604" t="str">
        <f>NDPL!H5</f>
        <v>INTIAL READING 01/12/2023</v>
      </c>
      <c r="I5" s="604" t="s">
        <v>4</v>
      </c>
      <c r="J5" s="604" t="s">
        <v>5</v>
      </c>
      <c r="K5" s="907" t="s">
        <v>6</v>
      </c>
      <c r="L5" s="603" t="str">
        <f>NDPL!G5</f>
        <v>FINAL READING 31/12/2023</v>
      </c>
      <c r="M5" s="604" t="str">
        <f>NDPL!H5</f>
        <v>INTIAL READING 01/12/2023</v>
      </c>
      <c r="N5" s="604" t="s">
        <v>4</v>
      </c>
      <c r="O5" s="604" t="s">
        <v>5</v>
      </c>
      <c r="P5" s="907" t="s">
        <v>6</v>
      </c>
      <c r="Q5" s="606" t="s">
        <v>266</v>
      </c>
    </row>
    <row r="6" spans="1:17" ht="14.25" thickTop="1" thickBot="1">
      <c r="A6" s="562"/>
      <c r="B6" s="562"/>
      <c r="C6" s="562"/>
      <c r="D6" s="562"/>
      <c r="E6" s="562"/>
      <c r="F6" s="562"/>
      <c r="G6" s="562"/>
      <c r="H6" s="562"/>
      <c r="I6" s="562"/>
      <c r="J6" s="562"/>
      <c r="K6" s="905"/>
      <c r="L6" s="562"/>
      <c r="M6" s="562"/>
      <c r="N6" s="562"/>
      <c r="O6" s="562"/>
      <c r="P6" s="905"/>
      <c r="Q6" s="562"/>
    </row>
    <row r="7" spans="1:17" ht="13.5" thickTop="1">
      <c r="A7" s="566" t="s">
        <v>397</v>
      </c>
      <c r="B7" s="567"/>
      <c r="C7" s="568"/>
      <c r="D7" s="568"/>
      <c r="E7" s="568"/>
      <c r="F7" s="792"/>
      <c r="G7" s="569"/>
      <c r="H7" s="570"/>
      <c r="I7" s="570"/>
      <c r="J7" s="570"/>
      <c r="K7" s="908"/>
      <c r="L7" s="571"/>
      <c r="M7" s="568"/>
      <c r="N7" s="570"/>
      <c r="O7" s="570"/>
      <c r="P7" s="911"/>
      <c r="Q7" s="572"/>
    </row>
    <row r="8" spans="1:17">
      <c r="A8" s="573" t="s">
        <v>193</v>
      </c>
      <c r="B8" s="564"/>
      <c r="C8" s="564"/>
      <c r="D8" s="564"/>
      <c r="E8" s="564"/>
      <c r="F8" s="793"/>
      <c r="G8" s="574"/>
      <c r="H8" s="575"/>
      <c r="I8" s="576"/>
      <c r="J8" s="576"/>
      <c r="K8" s="870"/>
      <c r="L8" s="577"/>
      <c r="M8" s="576"/>
      <c r="N8" s="576"/>
      <c r="O8" s="576"/>
      <c r="P8" s="877"/>
      <c r="Q8" s="401"/>
    </row>
    <row r="9" spans="1:17">
      <c r="A9" s="578" t="s">
        <v>399</v>
      </c>
      <c r="B9" s="564"/>
      <c r="C9" s="564"/>
      <c r="D9" s="564"/>
      <c r="E9" s="564"/>
      <c r="F9" s="793"/>
      <c r="G9" s="574"/>
      <c r="H9" s="575"/>
      <c r="I9" s="576"/>
      <c r="J9" s="576"/>
      <c r="K9" s="870"/>
      <c r="L9" s="577"/>
      <c r="M9" s="576"/>
      <c r="N9" s="576"/>
      <c r="O9" s="576"/>
      <c r="P9" s="877"/>
      <c r="Q9" s="401"/>
    </row>
    <row r="10" spans="1:17" s="376" customFormat="1">
      <c r="A10" s="579">
        <v>1</v>
      </c>
      <c r="B10" s="616" t="s">
        <v>420</v>
      </c>
      <c r="C10" s="777">
        <v>4864952</v>
      </c>
      <c r="D10" s="778" t="s">
        <v>12</v>
      </c>
      <c r="E10" s="602" t="s">
        <v>300</v>
      </c>
      <c r="F10" s="790">
        <v>625</v>
      </c>
      <c r="G10" s="579">
        <v>991986</v>
      </c>
      <c r="H10" s="50">
        <v>992095</v>
      </c>
      <c r="I10" s="50">
        <f>G10-H10</f>
        <v>-109</v>
      </c>
      <c r="J10" s="50">
        <f>$F10*I10</f>
        <v>-68125</v>
      </c>
      <c r="K10" s="909">
        <f>J10/1000000</f>
        <v>-6.8125000000000005E-2</v>
      </c>
      <c r="L10" s="579">
        <v>1361</v>
      </c>
      <c r="M10" s="50">
        <v>1346</v>
      </c>
      <c r="N10" s="50">
        <f>L10-M10</f>
        <v>15</v>
      </c>
      <c r="O10" s="50">
        <f>$F10*N10</f>
        <v>9375</v>
      </c>
      <c r="P10" s="909">
        <f>O10/1000000</f>
        <v>9.3749999999999997E-3</v>
      </c>
      <c r="Q10" s="401"/>
    </row>
    <row r="11" spans="1:17" s="376" customFormat="1">
      <c r="A11" s="579">
        <v>2</v>
      </c>
      <c r="B11" s="616" t="s">
        <v>421</v>
      </c>
      <c r="C11" s="777">
        <v>4865039</v>
      </c>
      <c r="D11" s="778" t="s">
        <v>12</v>
      </c>
      <c r="E11" s="602" t="s">
        <v>300</v>
      </c>
      <c r="F11" s="790">
        <v>500</v>
      </c>
      <c r="G11" s="579">
        <v>999668</v>
      </c>
      <c r="H11" s="50">
        <v>999688</v>
      </c>
      <c r="I11" s="50">
        <f>G11-H11</f>
        <v>-20</v>
      </c>
      <c r="J11" s="50">
        <f>$F11*I11</f>
        <v>-10000</v>
      </c>
      <c r="K11" s="909">
        <f>J11/1000000</f>
        <v>-0.01</v>
      </c>
      <c r="L11" s="579">
        <v>807</v>
      </c>
      <c r="M11" s="50">
        <v>801</v>
      </c>
      <c r="N11" s="50">
        <f>L11-M11</f>
        <v>6</v>
      </c>
      <c r="O11" s="50">
        <f>$F11*N11</f>
        <v>3000</v>
      </c>
      <c r="P11" s="909">
        <f>O11/1000000</f>
        <v>3.0000000000000001E-3</v>
      </c>
      <c r="Q11" s="401"/>
    </row>
    <row r="12" spans="1:17">
      <c r="A12" s="573" t="s">
        <v>110</v>
      </c>
      <c r="B12" s="573"/>
      <c r="C12" s="777"/>
      <c r="D12" s="778"/>
      <c r="E12" s="602"/>
      <c r="F12" s="790"/>
      <c r="G12" s="579"/>
      <c r="H12" s="50"/>
      <c r="I12" s="50"/>
      <c r="J12" s="50"/>
      <c r="K12" s="909"/>
      <c r="L12" s="579"/>
      <c r="M12" s="50"/>
      <c r="N12" s="50"/>
      <c r="O12" s="50"/>
      <c r="P12" s="909"/>
      <c r="Q12" s="401"/>
    </row>
    <row r="13" spans="1:17" s="376" customFormat="1">
      <c r="A13" s="579">
        <v>1</v>
      </c>
      <c r="B13" s="616" t="s">
        <v>420</v>
      </c>
      <c r="C13" s="777">
        <v>4864994</v>
      </c>
      <c r="D13" s="778" t="s">
        <v>12</v>
      </c>
      <c r="E13" s="602" t="s">
        <v>300</v>
      </c>
      <c r="F13" s="790">
        <v>800</v>
      </c>
      <c r="G13" s="579">
        <v>2424</v>
      </c>
      <c r="H13" s="50">
        <v>2437</v>
      </c>
      <c r="I13" s="50">
        <f>G13-H13</f>
        <v>-13</v>
      </c>
      <c r="J13" s="50">
        <f>$F13*I13</f>
        <v>-10400</v>
      </c>
      <c r="K13" s="909">
        <f>J13/1000000</f>
        <v>-1.04E-2</v>
      </c>
      <c r="L13" s="579">
        <v>1593</v>
      </c>
      <c r="M13" s="50">
        <v>1593</v>
      </c>
      <c r="N13" s="50">
        <f>L13-M13</f>
        <v>0</v>
      </c>
      <c r="O13" s="50">
        <f>$F13*N13</f>
        <v>0</v>
      </c>
      <c r="P13" s="909">
        <f>O13/1000000</f>
        <v>0</v>
      </c>
      <c r="Q13" s="664"/>
    </row>
    <row r="14" spans="1:17" s="376" customFormat="1">
      <c r="A14" s="573" t="s">
        <v>433</v>
      </c>
      <c r="B14" s="573"/>
      <c r="C14" s="777"/>
      <c r="D14" s="778"/>
      <c r="E14" s="602"/>
      <c r="F14" s="790"/>
      <c r="G14" s="579"/>
      <c r="H14" s="50"/>
      <c r="I14" s="50"/>
      <c r="J14" s="50"/>
      <c r="K14" s="909"/>
      <c r="L14" s="579"/>
      <c r="M14" s="50"/>
      <c r="N14" s="50"/>
      <c r="O14" s="50"/>
      <c r="P14" s="909"/>
      <c r="Q14" s="401"/>
    </row>
    <row r="15" spans="1:17" s="376" customFormat="1">
      <c r="A15" s="579">
        <v>1</v>
      </c>
      <c r="B15" s="616" t="s">
        <v>427</v>
      </c>
      <c r="C15" s="983" t="s">
        <v>508</v>
      </c>
      <c r="D15" s="778" t="s">
        <v>432</v>
      </c>
      <c r="E15" s="602" t="s">
        <v>300</v>
      </c>
      <c r="F15" s="790">
        <v>1</v>
      </c>
      <c r="G15" s="978">
        <v>89220</v>
      </c>
      <c r="H15" s="979">
        <v>88160</v>
      </c>
      <c r="I15" s="980">
        <f t="shared" ref="I15:I22" si="0">G15-H15</f>
        <v>1060</v>
      </c>
      <c r="J15" s="980">
        <f t="shared" ref="J15:J22" si="1">$F15*I15</f>
        <v>1060</v>
      </c>
      <c r="K15" s="981">
        <f t="shared" ref="K15:K22" si="2">J15/1000000</f>
        <v>1.06E-3</v>
      </c>
      <c r="L15" s="978">
        <v>431600</v>
      </c>
      <c r="M15" s="979">
        <v>423540</v>
      </c>
      <c r="N15" s="980">
        <f t="shared" ref="N15:N22" si="3">L15-M15</f>
        <v>8060</v>
      </c>
      <c r="O15" s="980">
        <f t="shared" ref="O15:O22" si="4">$F15*N15</f>
        <v>8060</v>
      </c>
      <c r="P15" s="982">
        <f t="shared" ref="P15:P22" si="5">O15/1000000</f>
        <v>8.0599999999999995E-3</v>
      </c>
      <c r="Q15" s="747"/>
    </row>
    <row r="16" spans="1:17" s="376" customFormat="1">
      <c r="A16" s="579">
        <v>2</v>
      </c>
      <c r="B16" s="616" t="s">
        <v>428</v>
      </c>
      <c r="C16" s="983" t="s">
        <v>509</v>
      </c>
      <c r="D16" s="778" t="s">
        <v>432</v>
      </c>
      <c r="E16" s="602" t="s">
        <v>300</v>
      </c>
      <c r="F16" s="790">
        <v>1</v>
      </c>
      <c r="G16" s="978">
        <v>55790</v>
      </c>
      <c r="H16" s="979">
        <v>54720</v>
      </c>
      <c r="I16" s="980">
        <f t="shared" si="0"/>
        <v>1070</v>
      </c>
      <c r="J16" s="980">
        <f t="shared" si="1"/>
        <v>1070</v>
      </c>
      <c r="K16" s="981">
        <f t="shared" si="2"/>
        <v>1.07E-3</v>
      </c>
      <c r="L16" s="978">
        <v>672140</v>
      </c>
      <c r="M16" s="979">
        <v>656940</v>
      </c>
      <c r="N16" s="980">
        <f t="shared" si="3"/>
        <v>15200</v>
      </c>
      <c r="O16" s="980">
        <f t="shared" si="4"/>
        <v>15200</v>
      </c>
      <c r="P16" s="982">
        <f t="shared" si="5"/>
        <v>1.52E-2</v>
      </c>
      <c r="Q16" s="747"/>
    </row>
    <row r="17" spans="1:18" s="376" customFormat="1">
      <c r="A17" s="579">
        <v>3</v>
      </c>
      <c r="B17" s="616" t="s">
        <v>429</v>
      </c>
      <c r="C17" s="983" t="s">
        <v>510</v>
      </c>
      <c r="D17" s="778" t="s">
        <v>432</v>
      </c>
      <c r="E17" s="602" t="s">
        <v>300</v>
      </c>
      <c r="F17" s="790">
        <v>1</v>
      </c>
      <c r="G17" s="978">
        <v>337400</v>
      </c>
      <c r="H17" s="979">
        <v>331100</v>
      </c>
      <c r="I17" s="980">
        <f t="shared" si="0"/>
        <v>6300</v>
      </c>
      <c r="J17" s="980">
        <f t="shared" si="1"/>
        <v>6300</v>
      </c>
      <c r="K17" s="981">
        <f t="shared" si="2"/>
        <v>6.3E-3</v>
      </c>
      <c r="L17" s="978">
        <v>2319000</v>
      </c>
      <c r="M17" s="979">
        <v>2251800</v>
      </c>
      <c r="N17" s="980">
        <f t="shared" si="3"/>
        <v>67200</v>
      </c>
      <c r="O17" s="980">
        <f t="shared" si="4"/>
        <v>67200</v>
      </c>
      <c r="P17" s="982">
        <f t="shared" si="5"/>
        <v>6.7199999999999996E-2</v>
      </c>
      <c r="Q17" s="747"/>
    </row>
    <row r="18" spans="1:18" s="376" customFormat="1">
      <c r="A18" s="579">
        <v>4</v>
      </c>
      <c r="B18" s="616" t="s">
        <v>480</v>
      </c>
      <c r="C18" s="983" t="s">
        <v>481</v>
      </c>
      <c r="D18" s="778" t="s">
        <v>432</v>
      </c>
      <c r="E18" s="602" t="s">
        <v>300</v>
      </c>
      <c r="F18" s="790">
        <v>1200</v>
      </c>
      <c r="G18" s="978">
        <v>25.27</v>
      </c>
      <c r="H18" s="979">
        <v>23.89</v>
      </c>
      <c r="I18" s="980">
        <f t="shared" si="0"/>
        <v>1.379999999999999</v>
      </c>
      <c r="J18" s="980">
        <f t="shared" si="1"/>
        <v>1655.9999999999989</v>
      </c>
      <c r="K18" s="981">
        <f t="shared" si="2"/>
        <v>1.6559999999999988E-3</v>
      </c>
      <c r="L18" s="978">
        <v>55.92</v>
      </c>
      <c r="M18" s="979">
        <v>53.12</v>
      </c>
      <c r="N18" s="980">
        <f t="shared" si="3"/>
        <v>2.8000000000000043</v>
      </c>
      <c r="O18" s="980">
        <f t="shared" si="4"/>
        <v>3360.000000000005</v>
      </c>
      <c r="P18" s="982">
        <f t="shared" si="5"/>
        <v>3.3600000000000049E-3</v>
      </c>
      <c r="Q18" s="747"/>
    </row>
    <row r="19" spans="1:18" s="376" customFormat="1">
      <c r="A19" s="579">
        <v>5</v>
      </c>
      <c r="B19" s="616" t="s">
        <v>482</v>
      </c>
      <c r="C19" s="983" t="s">
        <v>483</v>
      </c>
      <c r="D19" s="778" t="s">
        <v>432</v>
      </c>
      <c r="E19" s="602" t="s">
        <v>300</v>
      </c>
      <c r="F19" s="790">
        <v>1200</v>
      </c>
      <c r="G19" s="978">
        <v>1.36</v>
      </c>
      <c r="H19" s="979">
        <v>1.33</v>
      </c>
      <c r="I19" s="980">
        <f t="shared" si="0"/>
        <v>3.0000000000000027E-2</v>
      </c>
      <c r="J19" s="980">
        <f t="shared" si="1"/>
        <v>36.000000000000028</v>
      </c>
      <c r="K19" s="981">
        <f t="shared" si="2"/>
        <v>3.6000000000000028E-5</v>
      </c>
      <c r="L19" s="978">
        <v>200.33</v>
      </c>
      <c r="M19" s="979">
        <v>172.8</v>
      </c>
      <c r="N19" s="980">
        <f t="shared" si="3"/>
        <v>27.53</v>
      </c>
      <c r="O19" s="980">
        <f t="shared" si="4"/>
        <v>33036</v>
      </c>
      <c r="P19" s="982">
        <f t="shared" si="5"/>
        <v>3.3036000000000003E-2</v>
      </c>
      <c r="Q19" s="747"/>
    </row>
    <row r="20" spans="1:18" s="376" customFormat="1">
      <c r="A20" s="579">
        <v>6</v>
      </c>
      <c r="B20" s="616" t="s">
        <v>484</v>
      </c>
      <c r="C20" s="983" t="s">
        <v>485</v>
      </c>
      <c r="D20" s="778" t="s">
        <v>432</v>
      </c>
      <c r="E20" s="602" t="s">
        <v>300</v>
      </c>
      <c r="F20" s="790">
        <v>1200</v>
      </c>
      <c r="G20" s="978">
        <v>4</v>
      </c>
      <c r="H20" s="979">
        <v>4</v>
      </c>
      <c r="I20" s="980">
        <f t="shared" si="0"/>
        <v>0</v>
      </c>
      <c r="J20" s="980">
        <f t="shared" si="1"/>
        <v>0</v>
      </c>
      <c r="K20" s="981">
        <f t="shared" si="2"/>
        <v>0</v>
      </c>
      <c r="L20" s="978">
        <v>50.15</v>
      </c>
      <c r="M20" s="979">
        <v>43.84</v>
      </c>
      <c r="N20" s="980">
        <f t="shared" si="3"/>
        <v>6.3099999999999952</v>
      </c>
      <c r="O20" s="980">
        <f t="shared" si="4"/>
        <v>7571.9999999999945</v>
      </c>
      <c r="P20" s="982">
        <f t="shared" si="5"/>
        <v>7.5719999999999945E-3</v>
      </c>
      <c r="Q20" s="747"/>
    </row>
    <row r="21" spans="1:18" s="376" customFormat="1">
      <c r="A21" s="579">
        <v>7</v>
      </c>
      <c r="B21" s="616" t="s">
        <v>486</v>
      </c>
      <c r="C21" s="983" t="s">
        <v>487</v>
      </c>
      <c r="D21" s="778" t="s">
        <v>432</v>
      </c>
      <c r="E21" s="602" t="s">
        <v>300</v>
      </c>
      <c r="F21" s="790">
        <v>1200</v>
      </c>
      <c r="G21" s="978">
        <v>3.71</v>
      </c>
      <c r="H21" s="979">
        <v>3.43</v>
      </c>
      <c r="I21" s="980">
        <f t="shared" si="0"/>
        <v>0.2799999999999998</v>
      </c>
      <c r="J21" s="980">
        <f t="shared" si="1"/>
        <v>335.99999999999977</v>
      </c>
      <c r="K21" s="981">
        <f t="shared" si="2"/>
        <v>3.3599999999999976E-4</v>
      </c>
      <c r="L21" s="978">
        <v>50.81</v>
      </c>
      <c r="M21" s="979">
        <v>48.91</v>
      </c>
      <c r="N21" s="980">
        <f t="shared" si="3"/>
        <v>1.9000000000000057</v>
      </c>
      <c r="O21" s="980">
        <f t="shared" si="4"/>
        <v>2280.0000000000068</v>
      </c>
      <c r="P21" s="982">
        <f t="shared" si="5"/>
        <v>2.2800000000000068E-3</v>
      </c>
      <c r="Q21" s="747"/>
    </row>
    <row r="22" spans="1:18" s="376" customFormat="1">
      <c r="A22" s="579">
        <v>8</v>
      </c>
      <c r="B22" s="616" t="s">
        <v>488</v>
      </c>
      <c r="C22" s="983" t="s">
        <v>494</v>
      </c>
      <c r="D22" s="778" t="s">
        <v>432</v>
      </c>
      <c r="E22" s="602" t="s">
        <v>300</v>
      </c>
      <c r="F22" s="790">
        <v>3000</v>
      </c>
      <c r="G22" s="978">
        <v>0.09</v>
      </c>
      <c r="H22" s="979">
        <v>0.09</v>
      </c>
      <c r="I22" s="980">
        <f t="shared" si="0"/>
        <v>0</v>
      </c>
      <c r="J22" s="980">
        <f t="shared" si="1"/>
        <v>0</v>
      </c>
      <c r="K22" s="981">
        <f t="shared" si="2"/>
        <v>0</v>
      </c>
      <c r="L22" s="978">
        <v>21.83</v>
      </c>
      <c r="M22" s="979">
        <v>21.11</v>
      </c>
      <c r="N22" s="980">
        <f t="shared" si="3"/>
        <v>0.71999999999999886</v>
      </c>
      <c r="O22" s="980">
        <f t="shared" si="4"/>
        <v>2159.9999999999964</v>
      </c>
      <c r="P22" s="982">
        <f t="shared" si="5"/>
        <v>2.1599999999999966E-3</v>
      </c>
      <c r="Q22" s="747"/>
    </row>
    <row r="23" spans="1:18" s="376" customFormat="1">
      <c r="A23" s="1012" t="s">
        <v>490</v>
      </c>
      <c r="B23" s="1015"/>
      <c r="C23" s="1015"/>
      <c r="D23" s="778"/>
      <c r="E23" s="602"/>
      <c r="F23" s="790"/>
      <c r="G23" s="579"/>
      <c r="H23" s="50"/>
      <c r="I23" s="50"/>
      <c r="J23" s="50"/>
      <c r="K23" s="909"/>
      <c r="L23" s="579"/>
      <c r="M23" s="50"/>
      <c r="N23" s="50"/>
      <c r="O23" s="50"/>
      <c r="P23" s="909"/>
      <c r="Q23" s="747"/>
    </row>
    <row r="24" spans="1:18" s="410" customFormat="1" ht="22.5">
      <c r="A24" s="577">
        <v>9</v>
      </c>
      <c r="B24" s="970" t="s">
        <v>491</v>
      </c>
      <c r="C24" s="971" t="s">
        <v>492</v>
      </c>
      <c r="D24" s="71" t="s">
        <v>432</v>
      </c>
      <c r="E24" s="602" t="s">
        <v>300</v>
      </c>
      <c r="F24" s="972">
        <v>600</v>
      </c>
      <c r="G24" s="579">
        <v>0.12</v>
      </c>
      <c r="H24" s="50">
        <v>0.12</v>
      </c>
      <c r="I24" s="50">
        <f>G24-H24</f>
        <v>0</v>
      </c>
      <c r="J24" s="50">
        <f>$F24*I24</f>
        <v>0</v>
      </c>
      <c r="K24" s="969">
        <f>J24/1000000</f>
        <v>0</v>
      </c>
      <c r="L24" s="579">
        <v>47.88</v>
      </c>
      <c r="M24" s="50">
        <v>48.08</v>
      </c>
      <c r="N24" s="50">
        <f>L24-M24</f>
        <v>-0.19999999999999574</v>
      </c>
      <c r="O24" s="50">
        <f>$F24*N24</f>
        <v>-119.99999999999744</v>
      </c>
      <c r="P24" s="969">
        <f>O24/1000000</f>
        <v>-1.1999999999999744E-4</v>
      </c>
      <c r="Q24" s="791"/>
    </row>
    <row r="25" spans="1:18" s="410" customFormat="1" ht="24">
      <c r="A25" s="577">
        <v>10</v>
      </c>
      <c r="B25" s="973" t="s">
        <v>495</v>
      </c>
      <c r="C25" s="971" t="s">
        <v>489</v>
      </c>
      <c r="D25" s="71" t="s">
        <v>432</v>
      </c>
      <c r="E25" s="602" t="s">
        <v>300</v>
      </c>
      <c r="F25" s="972">
        <v>3000</v>
      </c>
      <c r="G25" s="579">
        <v>0.56000000000000005</v>
      </c>
      <c r="H25" s="50">
        <v>0.49</v>
      </c>
      <c r="I25" s="50">
        <f>G25-H25</f>
        <v>7.0000000000000062E-2</v>
      </c>
      <c r="J25" s="50">
        <f>$F25*I25</f>
        <v>210.0000000000002</v>
      </c>
      <c r="K25" s="969">
        <f>J25/1000000</f>
        <v>2.100000000000002E-4</v>
      </c>
      <c r="L25" s="579">
        <v>30.63</v>
      </c>
      <c r="M25" s="50">
        <v>27.09</v>
      </c>
      <c r="N25" s="50">
        <f>L25-M25</f>
        <v>3.5399999999999991</v>
      </c>
      <c r="O25" s="50">
        <f>$F25*N25</f>
        <v>10619.999999999998</v>
      </c>
      <c r="P25" s="969">
        <f>O25/1000000</f>
        <v>1.0619999999999997E-2</v>
      </c>
      <c r="Q25" s="791"/>
    </row>
    <row r="26" spans="1:18" s="376" customFormat="1" ht="15">
      <c r="A26" s="579"/>
      <c r="B26" s="616"/>
      <c r="C26" s="777"/>
      <c r="D26" s="778"/>
      <c r="E26" s="602"/>
      <c r="F26" s="790"/>
      <c r="G26" s="288"/>
      <c r="H26" s="289"/>
      <c r="I26" s="576"/>
      <c r="J26" s="576"/>
      <c r="K26" s="870"/>
      <c r="L26" s="288"/>
      <c r="M26" s="289"/>
      <c r="N26" s="576"/>
      <c r="O26" s="576"/>
      <c r="P26" s="877"/>
      <c r="Q26" s="401"/>
    </row>
    <row r="27" spans="1:18" s="17" customFormat="1" ht="13.5" thickBot="1">
      <c r="A27" s="580"/>
      <c r="B27" s="581" t="s">
        <v>204</v>
      </c>
      <c r="C27" s="582"/>
      <c r="D27" s="583"/>
      <c r="E27" s="582"/>
      <c r="F27" s="794"/>
      <c r="G27" s="584"/>
      <c r="H27" s="585"/>
      <c r="I27" s="585"/>
      <c r="J27" s="585"/>
      <c r="K27" s="910">
        <f>SUM(K10:K26)</f>
        <v>-7.7856999999999982E-2</v>
      </c>
      <c r="L27" s="584"/>
      <c r="M27" s="585"/>
      <c r="N27" s="585"/>
      <c r="O27" s="585"/>
      <c r="P27" s="910">
        <f>SUM(P10:P26)</f>
        <v>0.16174299999999997</v>
      </c>
      <c r="Q27" s="586"/>
      <c r="R27"/>
    </row>
    <row r="29" spans="1:18">
      <c r="A29" s="95" t="s">
        <v>284</v>
      </c>
      <c r="B29" s="95"/>
      <c r="C29" s="95"/>
      <c r="D29" s="95"/>
      <c r="E29" s="95"/>
      <c r="F29" s="95"/>
      <c r="G29" s="95"/>
      <c r="H29" s="95"/>
      <c r="I29" s="95"/>
      <c r="J29" s="95"/>
      <c r="K29" s="110">
        <f>'STEPPED UP GENCO'!K76</f>
        <v>8.1619919999999999E-3</v>
      </c>
      <c r="P29" s="110">
        <f>'STEPPED UP GENCO'!P76</f>
        <v>0</v>
      </c>
    </row>
    <row r="30" spans="1:18">
      <c r="A30" s="95"/>
      <c r="B30" s="95"/>
      <c r="C30" s="95"/>
      <c r="D30" s="95"/>
      <c r="E30" s="95"/>
      <c r="F30" s="95"/>
      <c r="G30" s="95"/>
      <c r="H30" s="95"/>
      <c r="I30" s="95"/>
      <c r="J30" s="95"/>
    </row>
    <row r="31" spans="1:18">
      <c r="A31" s="95" t="s">
        <v>426</v>
      </c>
      <c r="B31" s="95"/>
      <c r="C31" s="95"/>
      <c r="D31" s="95"/>
      <c r="E31" s="95"/>
      <c r="F31" s="95"/>
      <c r="G31" s="95"/>
      <c r="H31" s="95"/>
      <c r="I31" s="95"/>
      <c r="J31" s="95"/>
      <c r="K31" s="110">
        <f>SUM(K27:K29)</f>
        <v>-6.9695007999999975E-2</v>
      </c>
      <c r="P31" s="110">
        <f>SUM(P27:P29)</f>
        <v>0.16174299999999997</v>
      </c>
    </row>
  </sheetData>
  <mergeCells count="2">
    <mergeCell ref="P2:Q2"/>
    <mergeCell ref="A23:C23"/>
  </mergeCells>
  <phoneticPr fontId="82" type="noConversion"/>
  <pageMargins left="0.74803149606299213" right="0.74803149606299213" top="0.98425196850393704" bottom="0.98425196850393704" header="0.51181102362204722" footer="0.51181102362204722"/>
  <pageSetup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Q43"/>
  <sheetViews>
    <sheetView view="pageBreakPreview" topLeftCell="A4" zoomScale="67" zoomScaleNormal="85" zoomScaleSheetLayoutView="67" workbookViewId="0">
      <selection activeCell="E22" sqref="E22"/>
    </sheetView>
  </sheetViews>
  <sheetFormatPr defaultRowHeight="12.75"/>
  <cols>
    <col min="1" max="1" width="5.140625" style="376" customWidth="1"/>
    <col min="2" max="2" width="36.85546875" style="376" customWidth="1"/>
    <col min="3" max="3" width="14.85546875" style="376" bestFit="1" customWidth="1"/>
    <col min="4" max="4" width="9.85546875" style="376" customWidth="1"/>
    <col min="5" max="5" width="16.85546875" style="376" customWidth="1"/>
    <col min="6" max="6" width="11.42578125" style="376" customWidth="1"/>
    <col min="7" max="7" width="13.42578125" style="376" customWidth="1"/>
    <col min="8" max="8" width="13.85546875" style="376" customWidth="1"/>
    <col min="9" max="9" width="11" style="376" customWidth="1"/>
    <col min="10" max="10" width="11.28515625" style="376" customWidth="1"/>
    <col min="11" max="11" width="15.28515625" style="544" customWidth="1"/>
    <col min="12" max="12" width="14" style="376" customWidth="1"/>
    <col min="13" max="13" width="13" style="376" customWidth="1"/>
    <col min="14" max="14" width="11.140625" style="376" customWidth="1"/>
    <col min="15" max="15" width="13" style="376" customWidth="1"/>
    <col min="16" max="16" width="14.7109375" style="544" customWidth="1"/>
    <col min="17" max="17" width="20" style="376" customWidth="1"/>
    <col min="18" max="16384" width="9.140625" style="376"/>
  </cols>
  <sheetData>
    <row r="1" spans="1:17" ht="26.25">
      <c r="A1" s="1" t="s">
        <v>210</v>
      </c>
    </row>
    <row r="2" spans="1:17" ht="16.5" customHeight="1">
      <c r="A2" s="258" t="s">
        <v>211</v>
      </c>
      <c r="P2" s="914" t="str">
        <f>NDPL!Q1</f>
        <v>DECEMBER-2023</v>
      </c>
      <c r="Q2" s="541"/>
    </row>
    <row r="3" spans="1:17" ht="23.25">
      <c r="A3" s="155" t="s">
        <v>255</v>
      </c>
      <c r="H3" s="435"/>
    </row>
    <row r="4" spans="1:17" ht="24" thickBot="1">
      <c r="A4" s="3"/>
      <c r="G4" s="403"/>
      <c r="H4" s="403"/>
      <c r="I4" s="41" t="s">
        <v>347</v>
      </c>
      <c r="J4" s="403"/>
      <c r="K4" s="826"/>
      <c r="L4" s="403"/>
      <c r="M4" s="403"/>
      <c r="N4" s="41" t="s">
        <v>348</v>
      </c>
      <c r="O4" s="403"/>
      <c r="P4" s="826"/>
    </row>
    <row r="5" spans="1:17" ht="43.5" customHeight="1" thickTop="1" thickBot="1">
      <c r="A5" s="436" t="s">
        <v>8</v>
      </c>
      <c r="B5" s="420" t="s">
        <v>9</v>
      </c>
      <c r="C5" s="421" t="s">
        <v>1</v>
      </c>
      <c r="D5" s="421" t="s">
        <v>2</v>
      </c>
      <c r="E5" s="421" t="s">
        <v>3</v>
      </c>
      <c r="F5" s="421" t="s">
        <v>10</v>
      </c>
      <c r="G5" s="419" t="str">
        <f>NDPL!G5</f>
        <v>FINAL READING 31/12/2023</v>
      </c>
      <c r="H5" s="421" t="str">
        <f>NDPL!H5</f>
        <v>INTIAL READING 01/12/2023</v>
      </c>
      <c r="I5" s="421" t="s">
        <v>4</v>
      </c>
      <c r="J5" s="421" t="s">
        <v>5</v>
      </c>
      <c r="K5" s="815" t="s">
        <v>6</v>
      </c>
      <c r="L5" s="419" t="str">
        <f>NDPL!G5</f>
        <v>FINAL READING 31/12/2023</v>
      </c>
      <c r="M5" s="421" t="str">
        <f>NDPL!H5</f>
        <v>INTIAL READING 01/12/2023</v>
      </c>
      <c r="N5" s="421" t="s">
        <v>4</v>
      </c>
      <c r="O5" s="421" t="s">
        <v>5</v>
      </c>
      <c r="P5" s="815" t="s">
        <v>6</v>
      </c>
      <c r="Q5" s="437" t="s">
        <v>266</v>
      </c>
    </row>
    <row r="6" spans="1:17" ht="14.25" thickTop="1" thickBot="1"/>
    <row r="7" spans="1:17" ht="20.100000000000001" customHeight="1" thickTop="1">
      <c r="A7" s="246"/>
      <c r="B7" s="247" t="s">
        <v>225</v>
      </c>
      <c r="C7" s="248"/>
      <c r="D7" s="248"/>
      <c r="E7" s="248"/>
      <c r="F7" s="249"/>
      <c r="G7" s="85"/>
      <c r="H7" s="81"/>
      <c r="I7" s="81"/>
      <c r="J7" s="81"/>
      <c r="K7" s="912"/>
      <c r="L7" s="86"/>
      <c r="M7" s="385"/>
      <c r="N7" s="385"/>
      <c r="O7" s="385"/>
      <c r="P7" s="840"/>
      <c r="Q7" s="441"/>
    </row>
    <row r="8" spans="1:17" ht="19.5" customHeight="1">
      <c r="A8" s="228"/>
      <c r="B8" s="250" t="s">
        <v>226</v>
      </c>
      <c r="C8" s="251"/>
      <c r="D8" s="251"/>
      <c r="E8" s="251"/>
      <c r="F8" s="252"/>
      <c r="G8" s="34"/>
      <c r="H8" s="39"/>
      <c r="I8" s="39"/>
      <c r="J8" s="39"/>
      <c r="K8" s="913"/>
      <c r="L8" s="87"/>
      <c r="M8" s="403"/>
      <c r="N8" s="403"/>
      <c r="O8" s="403"/>
      <c r="P8" s="915"/>
      <c r="Q8" s="380"/>
    </row>
    <row r="9" spans="1:17" ht="20.100000000000001" customHeight="1">
      <c r="A9" s="228">
        <v>1</v>
      </c>
      <c r="B9" s="253" t="s">
        <v>227</v>
      </c>
      <c r="C9" s="251">
        <v>4865155</v>
      </c>
      <c r="D9" s="237" t="s">
        <v>12</v>
      </c>
      <c r="E9" s="84" t="s">
        <v>300</v>
      </c>
      <c r="F9" s="252">
        <v>500</v>
      </c>
      <c r="G9" s="288">
        <v>992187</v>
      </c>
      <c r="H9" s="289">
        <v>992345</v>
      </c>
      <c r="I9" s="272">
        <f>G9-H9</f>
        <v>-158</v>
      </c>
      <c r="J9" s="272">
        <f>$F9*I9</f>
        <v>-79000</v>
      </c>
      <c r="K9" s="824">
        <f>J9/1000000</f>
        <v>-7.9000000000000001E-2</v>
      </c>
      <c r="L9" s="288">
        <v>999249</v>
      </c>
      <c r="M9" s="289">
        <v>999251</v>
      </c>
      <c r="N9" s="272">
        <f>L9-M9</f>
        <v>-2</v>
      </c>
      <c r="O9" s="272">
        <f>$F9*N9</f>
        <v>-1000</v>
      </c>
      <c r="P9" s="824">
        <f>O9/1000000</f>
        <v>-1E-3</v>
      </c>
      <c r="Q9" s="388"/>
    </row>
    <row r="10" spans="1:17" ht="20.100000000000001" customHeight="1">
      <c r="A10" s="228">
        <v>2</v>
      </c>
      <c r="B10" s="253" t="s">
        <v>228</v>
      </c>
      <c r="C10" s="251">
        <v>4864794</v>
      </c>
      <c r="D10" s="237" t="s">
        <v>12</v>
      </c>
      <c r="E10" s="84" t="s">
        <v>300</v>
      </c>
      <c r="F10" s="252">
        <v>100</v>
      </c>
      <c r="G10" s="288">
        <v>15452</v>
      </c>
      <c r="H10" s="289">
        <v>16528</v>
      </c>
      <c r="I10" s="272">
        <f>G10-H10</f>
        <v>-1076</v>
      </c>
      <c r="J10" s="272">
        <f>$F10*I10</f>
        <v>-107600</v>
      </c>
      <c r="K10" s="824">
        <f>J10/1000000</f>
        <v>-0.1076</v>
      </c>
      <c r="L10" s="288">
        <v>986042</v>
      </c>
      <c r="M10" s="289">
        <v>986604</v>
      </c>
      <c r="N10" s="272">
        <f>L10-M10</f>
        <v>-562</v>
      </c>
      <c r="O10" s="272">
        <f>$F10*N10</f>
        <v>-56200</v>
      </c>
      <c r="P10" s="824">
        <f>O10/1000000</f>
        <v>-5.62E-2</v>
      </c>
      <c r="Q10" s="380"/>
    </row>
    <row r="11" spans="1:17" ht="20.100000000000001" customHeight="1">
      <c r="A11" s="228">
        <v>3</v>
      </c>
      <c r="B11" s="253" t="s">
        <v>229</v>
      </c>
      <c r="C11" s="251">
        <v>4865100</v>
      </c>
      <c r="D11" s="237" t="s">
        <v>12</v>
      </c>
      <c r="E11" s="84" t="s">
        <v>300</v>
      </c>
      <c r="F11" s="252">
        <v>833.33299999999997</v>
      </c>
      <c r="G11" s="288">
        <v>200</v>
      </c>
      <c r="H11" s="289">
        <v>343</v>
      </c>
      <c r="I11" s="272">
        <f>G11-H11</f>
        <v>-143</v>
      </c>
      <c r="J11" s="272">
        <f>$F11*I11</f>
        <v>-119166.61899999999</v>
      </c>
      <c r="K11" s="824">
        <f>J11/1000000</f>
        <v>-0.11916661899999999</v>
      </c>
      <c r="L11" s="288">
        <v>283</v>
      </c>
      <c r="M11" s="289">
        <v>294</v>
      </c>
      <c r="N11" s="272">
        <f>L11-M11</f>
        <v>-11</v>
      </c>
      <c r="O11" s="272">
        <f>$F11*N11</f>
        <v>-9166.6630000000005</v>
      </c>
      <c r="P11" s="824">
        <f>O11/1000000</f>
        <v>-9.1666630000000002E-3</v>
      </c>
      <c r="Q11" s="380"/>
    </row>
    <row r="12" spans="1:17" ht="20.100000000000001" customHeight="1">
      <c r="A12" s="228">
        <v>4</v>
      </c>
      <c r="B12" s="253" t="s">
        <v>230</v>
      </c>
      <c r="C12" s="251">
        <v>4864863</v>
      </c>
      <c r="D12" s="237" t="s">
        <v>12</v>
      </c>
      <c r="E12" s="84" t="s">
        <v>300</v>
      </c>
      <c r="F12" s="551">
        <v>937.5</v>
      </c>
      <c r="G12" s="288">
        <v>997094</v>
      </c>
      <c r="H12" s="289">
        <v>997161</v>
      </c>
      <c r="I12" s="272">
        <f>G12-H12</f>
        <v>-67</v>
      </c>
      <c r="J12" s="272">
        <f>$F12*I12</f>
        <v>-62812.5</v>
      </c>
      <c r="K12" s="824">
        <f>J12/1000000</f>
        <v>-6.2812499999999993E-2</v>
      </c>
      <c r="L12" s="288">
        <v>998742</v>
      </c>
      <c r="M12" s="289">
        <v>998813</v>
      </c>
      <c r="N12" s="272">
        <f>L12-M12</f>
        <v>-71</v>
      </c>
      <c r="O12" s="272">
        <f>$F12*N12</f>
        <v>-66562.5</v>
      </c>
      <c r="P12" s="824">
        <f>O12/1000000</f>
        <v>-6.6562499999999997E-2</v>
      </c>
      <c r="Q12" s="552"/>
    </row>
    <row r="13" spans="1:17" ht="20.100000000000001" customHeight="1">
      <c r="A13" s="228"/>
      <c r="B13" s="250" t="s">
        <v>231</v>
      </c>
      <c r="C13" s="251"/>
      <c r="D13" s="237"/>
      <c r="E13" s="75"/>
      <c r="F13" s="252"/>
      <c r="G13" s="288"/>
      <c r="H13" s="289"/>
      <c r="I13" s="272"/>
      <c r="J13" s="272"/>
      <c r="K13" s="824"/>
      <c r="L13" s="288"/>
      <c r="M13" s="289"/>
      <c r="N13" s="272"/>
      <c r="O13" s="272"/>
      <c r="P13" s="824"/>
      <c r="Q13" s="380"/>
    </row>
    <row r="14" spans="1:17" ht="20.100000000000001" customHeight="1">
      <c r="A14" s="228"/>
      <c r="B14" s="250"/>
      <c r="C14" s="251"/>
      <c r="D14" s="237"/>
      <c r="E14" s="75"/>
      <c r="F14" s="252"/>
      <c r="G14" s="288"/>
      <c r="H14" s="289"/>
      <c r="I14" s="272"/>
      <c r="J14" s="272"/>
      <c r="K14" s="824"/>
      <c r="L14" s="288"/>
      <c r="M14" s="289"/>
      <c r="N14" s="272"/>
      <c r="O14" s="272"/>
      <c r="P14" s="824"/>
      <c r="Q14" s="380"/>
    </row>
    <row r="15" spans="1:17" ht="20.100000000000001" customHeight="1">
      <c r="A15" s="228">
        <v>5</v>
      </c>
      <c r="B15" s="253" t="s">
        <v>232</v>
      </c>
      <c r="C15" s="251">
        <v>5252046</v>
      </c>
      <c r="D15" s="237" t="s">
        <v>12</v>
      </c>
      <c r="E15" s="84" t="s">
        <v>300</v>
      </c>
      <c r="F15" s="252">
        <v>-1000</v>
      </c>
      <c r="G15" s="288">
        <v>999126</v>
      </c>
      <c r="H15" s="289">
        <v>999114</v>
      </c>
      <c r="I15" s="272">
        <f>G15-H15</f>
        <v>12</v>
      </c>
      <c r="J15" s="272">
        <f>$F15*I15</f>
        <v>-12000</v>
      </c>
      <c r="K15" s="824">
        <f>J15/1000000</f>
        <v>-1.2E-2</v>
      </c>
      <c r="L15" s="288">
        <v>998633</v>
      </c>
      <c r="M15" s="289">
        <v>998644</v>
      </c>
      <c r="N15" s="272">
        <f>L15-M15</f>
        <v>-11</v>
      </c>
      <c r="O15" s="272">
        <f>$F15*N15</f>
        <v>11000</v>
      </c>
      <c r="P15" s="824">
        <f>O15/1000000</f>
        <v>1.0999999999999999E-2</v>
      </c>
      <c r="Q15" s="380"/>
    </row>
    <row r="16" spans="1:17" ht="20.100000000000001" customHeight="1">
      <c r="A16" s="228">
        <v>6</v>
      </c>
      <c r="B16" s="253" t="s">
        <v>233</v>
      </c>
      <c r="C16" s="251">
        <v>4902535</v>
      </c>
      <c r="D16" s="237" t="s">
        <v>12</v>
      </c>
      <c r="E16" s="84" t="s">
        <v>300</v>
      </c>
      <c r="F16" s="252">
        <v>-1500</v>
      </c>
      <c r="G16" s="288">
        <v>81</v>
      </c>
      <c r="H16" s="289">
        <v>41</v>
      </c>
      <c r="I16" s="272">
        <f>G16-H16</f>
        <v>40</v>
      </c>
      <c r="J16" s="272">
        <f>$F16*I16</f>
        <v>-60000</v>
      </c>
      <c r="K16" s="824">
        <f>J16/1000000</f>
        <v>-0.06</v>
      </c>
      <c r="L16" s="288">
        <v>2</v>
      </c>
      <c r="M16" s="289">
        <v>0</v>
      </c>
      <c r="N16" s="272">
        <f>L16-M16</f>
        <v>2</v>
      </c>
      <c r="O16" s="272">
        <f>$F16*N16</f>
        <v>-3000</v>
      </c>
      <c r="P16" s="824">
        <f>O16/1000000</f>
        <v>-3.0000000000000001E-3</v>
      </c>
      <c r="Q16" s="590"/>
    </row>
    <row r="17" spans="1:17" ht="19.5" customHeight="1">
      <c r="A17" s="228">
        <v>7</v>
      </c>
      <c r="B17" s="253" t="s">
        <v>247</v>
      </c>
      <c r="C17" s="251">
        <v>4902559</v>
      </c>
      <c r="D17" s="237" t="s">
        <v>12</v>
      </c>
      <c r="E17" s="84" t="s">
        <v>300</v>
      </c>
      <c r="F17" s="252">
        <v>300</v>
      </c>
      <c r="G17" s="288">
        <v>206</v>
      </c>
      <c r="H17" s="289">
        <v>210</v>
      </c>
      <c r="I17" s="272">
        <f>G17-H17</f>
        <v>-4</v>
      </c>
      <c r="J17" s="272">
        <f>$F17*I17</f>
        <v>-1200</v>
      </c>
      <c r="K17" s="824">
        <f>J17/1000000</f>
        <v>-1.1999999999999999E-3</v>
      </c>
      <c r="L17" s="288">
        <v>999952</v>
      </c>
      <c r="M17" s="289">
        <v>999957</v>
      </c>
      <c r="N17" s="272">
        <f>L17-M17</f>
        <v>-5</v>
      </c>
      <c r="O17" s="272">
        <f>$F17*N17</f>
        <v>-1500</v>
      </c>
      <c r="P17" s="824">
        <f>O17/1000000</f>
        <v>-1.5E-3</v>
      </c>
      <c r="Q17" s="380"/>
    </row>
    <row r="18" spans="1:17" ht="20.100000000000001" customHeight="1">
      <c r="A18" s="228"/>
      <c r="B18" s="250"/>
      <c r="C18" s="251"/>
      <c r="D18" s="237"/>
      <c r="E18" s="84"/>
      <c r="F18" s="252"/>
      <c r="G18" s="288"/>
      <c r="H18" s="289"/>
      <c r="I18" s="272"/>
      <c r="J18" s="272"/>
      <c r="K18" s="824"/>
      <c r="L18" s="288"/>
      <c r="M18" s="289"/>
      <c r="N18" s="272"/>
      <c r="O18" s="272"/>
      <c r="P18" s="824"/>
      <c r="Q18" s="380"/>
    </row>
    <row r="19" spans="1:17" ht="20.100000000000001" customHeight="1">
      <c r="A19" s="228"/>
      <c r="B19" s="253"/>
      <c r="C19" s="251"/>
      <c r="D19" s="237"/>
      <c r="E19" s="84"/>
      <c r="F19" s="252"/>
      <c r="G19" s="288"/>
      <c r="H19" s="289"/>
      <c r="I19" s="272"/>
      <c r="J19" s="272"/>
      <c r="K19" s="824"/>
      <c r="L19" s="288"/>
      <c r="M19" s="289"/>
      <c r="N19" s="272"/>
      <c r="O19" s="272"/>
      <c r="P19" s="824"/>
      <c r="Q19" s="380"/>
    </row>
    <row r="20" spans="1:17" ht="20.100000000000001" customHeight="1">
      <c r="A20" s="228"/>
      <c r="B20" s="250" t="s">
        <v>234</v>
      </c>
      <c r="C20" s="251"/>
      <c r="D20" s="237"/>
      <c r="E20" s="84"/>
      <c r="F20" s="254"/>
      <c r="G20" s="288"/>
      <c r="H20" s="289"/>
      <c r="I20" s="272"/>
      <c r="J20" s="272"/>
      <c r="K20" s="837">
        <f>SUM(K9:K19)</f>
        <v>-0.44177911899999994</v>
      </c>
      <c r="L20" s="288"/>
      <c r="M20" s="289"/>
      <c r="N20" s="272"/>
      <c r="O20" s="272"/>
      <c r="P20" s="837">
        <f>SUM(P9:P19)</f>
        <v>-0.12642916300000001</v>
      </c>
      <c r="Q20" s="380"/>
    </row>
    <row r="21" spans="1:17" ht="20.100000000000001" customHeight="1">
      <c r="A21" s="228"/>
      <c r="B21" s="250" t="s">
        <v>235</v>
      </c>
      <c r="C21" s="251"/>
      <c r="D21" s="237"/>
      <c r="E21" s="84"/>
      <c r="F21" s="254"/>
      <c r="G21" s="288"/>
      <c r="H21" s="289"/>
      <c r="I21" s="272"/>
      <c r="J21" s="272"/>
      <c r="K21" s="824"/>
      <c r="L21" s="288"/>
      <c r="M21" s="289"/>
      <c r="N21" s="272"/>
      <c r="O21" s="272"/>
      <c r="P21" s="824"/>
      <c r="Q21" s="380"/>
    </row>
    <row r="22" spans="1:17" ht="20.100000000000001" customHeight="1">
      <c r="A22" s="228"/>
      <c r="B22" s="250" t="s">
        <v>236</v>
      </c>
      <c r="C22" s="251"/>
      <c r="D22" s="237"/>
      <c r="E22" s="84"/>
      <c r="F22" s="254"/>
      <c r="G22" s="288"/>
      <c r="H22" s="289"/>
      <c r="I22" s="272"/>
      <c r="J22" s="272"/>
      <c r="K22" s="824"/>
      <c r="L22" s="288"/>
      <c r="M22" s="289"/>
      <c r="N22" s="272"/>
      <c r="O22" s="272"/>
      <c r="P22" s="824"/>
      <c r="Q22" s="380"/>
    </row>
    <row r="23" spans="1:17" ht="20.100000000000001" customHeight="1">
      <c r="A23" s="228">
        <v>8</v>
      </c>
      <c r="B23" s="253" t="s">
        <v>237</v>
      </c>
      <c r="C23" s="251">
        <v>4864796</v>
      </c>
      <c r="D23" s="237" t="s">
        <v>12</v>
      </c>
      <c r="E23" s="84" t="s">
        <v>300</v>
      </c>
      <c r="F23" s="252">
        <v>200</v>
      </c>
      <c r="G23" s="288">
        <v>954745</v>
      </c>
      <c r="H23" s="289">
        <v>954745</v>
      </c>
      <c r="I23" s="272">
        <f>G23-H23</f>
        <v>0</v>
      </c>
      <c r="J23" s="272">
        <f>$F23*I23</f>
        <v>0</v>
      </c>
      <c r="K23" s="824">
        <f>J23/1000000</f>
        <v>0</v>
      </c>
      <c r="L23" s="288">
        <v>991368</v>
      </c>
      <c r="M23" s="289">
        <v>991368</v>
      </c>
      <c r="N23" s="272">
        <f>L23-M23</f>
        <v>0</v>
      </c>
      <c r="O23" s="272">
        <f>$F23*N23</f>
        <v>0</v>
      </c>
      <c r="P23" s="824">
        <f>O23/1000000</f>
        <v>0</v>
      </c>
      <c r="Q23" s="388"/>
    </row>
    <row r="24" spans="1:17" ht="21" customHeight="1">
      <c r="A24" s="228">
        <v>9</v>
      </c>
      <c r="B24" s="253" t="s">
        <v>238</v>
      </c>
      <c r="C24" s="251">
        <v>4864804</v>
      </c>
      <c r="D24" s="237" t="s">
        <v>12</v>
      </c>
      <c r="E24" s="84" t="s">
        <v>300</v>
      </c>
      <c r="F24" s="252">
        <v>187.5</v>
      </c>
      <c r="G24" s="288">
        <v>993263</v>
      </c>
      <c r="H24" s="289">
        <v>993263</v>
      </c>
      <c r="I24" s="272">
        <f>G24-H24</f>
        <v>0</v>
      </c>
      <c r="J24" s="272">
        <f>$F24*I24</f>
        <v>0</v>
      </c>
      <c r="K24" s="824">
        <f>J24/1000000</f>
        <v>0</v>
      </c>
      <c r="L24" s="288">
        <v>993619</v>
      </c>
      <c r="M24" s="289">
        <v>993619</v>
      </c>
      <c r="N24" s="272">
        <f>L24-M24</f>
        <v>0</v>
      </c>
      <c r="O24" s="272">
        <f>$F24*N24</f>
        <v>0</v>
      </c>
      <c r="P24" s="824">
        <f>O24/1000000</f>
        <v>0</v>
      </c>
      <c r="Q24" s="730"/>
    </row>
    <row r="25" spans="1:17" ht="19.5" customHeight="1">
      <c r="A25" s="228"/>
      <c r="B25" s="250" t="s">
        <v>239</v>
      </c>
      <c r="C25" s="253"/>
      <c r="D25" s="237"/>
      <c r="E25" s="84"/>
      <c r="F25" s="254"/>
      <c r="G25" s="288"/>
      <c r="H25" s="289"/>
      <c r="I25" s="272"/>
      <c r="J25" s="272"/>
      <c r="K25" s="837">
        <f>SUM(K23:K24)</f>
        <v>0</v>
      </c>
      <c r="L25" s="288"/>
      <c r="M25" s="289"/>
      <c r="N25" s="272"/>
      <c r="O25" s="272"/>
      <c r="P25" s="837">
        <f>SUM(P23:P24)</f>
        <v>0</v>
      </c>
      <c r="Q25" s="380"/>
    </row>
    <row r="26" spans="1:17" ht="20.100000000000001" customHeight="1">
      <c r="A26" s="228"/>
      <c r="B26" s="250" t="s">
        <v>240</v>
      </c>
      <c r="C26" s="251"/>
      <c r="D26" s="237"/>
      <c r="E26" s="75"/>
      <c r="F26" s="252"/>
      <c r="G26" s="288"/>
      <c r="H26" s="289"/>
      <c r="I26" s="272"/>
      <c r="J26" s="272"/>
      <c r="K26" s="824"/>
      <c r="L26" s="288"/>
      <c r="M26" s="289"/>
      <c r="N26" s="272"/>
      <c r="O26" s="272"/>
      <c r="P26" s="824"/>
      <c r="Q26" s="380"/>
    </row>
    <row r="27" spans="1:17" ht="20.100000000000001" customHeight="1">
      <c r="A27" s="228"/>
      <c r="B27" s="250" t="s">
        <v>236</v>
      </c>
      <c r="C27" s="251"/>
      <c r="D27" s="237"/>
      <c r="E27" s="75"/>
      <c r="F27" s="252"/>
      <c r="G27" s="288"/>
      <c r="H27" s="289"/>
      <c r="I27" s="272"/>
      <c r="J27" s="272"/>
      <c r="K27" s="824"/>
      <c r="L27" s="288"/>
      <c r="M27" s="289"/>
      <c r="N27" s="272"/>
      <c r="O27" s="272"/>
      <c r="P27" s="824"/>
      <c r="Q27" s="380"/>
    </row>
    <row r="28" spans="1:17" ht="20.100000000000001" customHeight="1">
      <c r="A28" s="228">
        <v>10</v>
      </c>
      <c r="B28" s="253" t="s">
        <v>241</v>
      </c>
      <c r="C28" s="251">
        <v>4864866</v>
      </c>
      <c r="D28" s="237" t="s">
        <v>12</v>
      </c>
      <c r="E28" s="84" t="s">
        <v>300</v>
      </c>
      <c r="F28" s="411">
        <v>1250</v>
      </c>
      <c r="G28" s="288">
        <v>998958</v>
      </c>
      <c r="H28" s="289">
        <v>999047</v>
      </c>
      <c r="I28" s="272">
        <f t="shared" ref="I28:I33" si="0">G28-H28</f>
        <v>-89</v>
      </c>
      <c r="J28" s="272">
        <f t="shared" ref="J28:J33" si="1">$F28*I28</f>
        <v>-111250</v>
      </c>
      <c r="K28" s="824">
        <f t="shared" ref="K28:K33" si="2">J28/1000000</f>
        <v>-0.11125</v>
      </c>
      <c r="L28" s="288">
        <v>998442</v>
      </c>
      <c r="M28" s="289">
        <v>998445</v>
      </c>
      <c r="N28" s="272">
        <f t="shared" ref="N28:N33" si="3">L28-M28</f>
        <v>-3</v>
      </c>
      <c r="O28" s="272">
        <f t="shared" ref="O28:O33" si="4">$F28*N28</f>
        <v>-3750</v>
      </c>
      <c r="P28" s="824">
        <f t="shared" ref="P28:P33" si="5">O28/1000000</f>
        <v>-3.7499999999999999E-3</v>
      </c>
      <c r="Q28" s="380"/>
    </row>
    <row r="29" spans="1:17" ht="19.5" customHeight="1">
      <c r="A29" s="228">
        <v>11</v>
      </c>
      <c r="B29" s="253" t="s">
        <v>242</v>
      </c>
      <c r="C29" s="251">
        <v>5295199</v>
      </c>
      <c r="D29" s="237" t="s">
        <v>12</v>
      </c>
      <c r="E29" s="84" t="s">
        <v>300</v>
      </c>
      <c r="F29" s="411">
        <v>937.5</v>
      </c>
      <c r="G29" s="288">
        <v>997555</v>
      </c>
      <c r="H29" s="289">
        <v>997945</v>
      </c>
      <c r="I29" s="272">
        <f t="shared" si="0"/>
        <v>-390</v>
      </c>
      <c r="J29" s="272">
        <f t="shared" si="1"/>
        <v>-365625</v>
      </c>
      <c r="K29" s="824">
        <f t="shared" si="2"/>
        <v>-0.36562499999999998</v>
      </c>
      <c r="L29" s="288">
        <v>999315</v>
      </c>
      <c r="M29" s="289">
        <v>999314</v>
      </c>
      <c r="N29" s="272">
        <f t="shared" si="3"/>
        <v>1</v>
      </c>
      <c r="O29" s="272">
        <f t="shared" si="4"/>
        <v>937.5</v>
      </c>
      <c r="P29" s="824">
        <f t="shared" si="5"/>
        <v>9.3749999999999997E-4</v>
      </c>
      <c r="Q29" s="380"/>
    </row>
    <row r="30" spans="1:17" ht="20.100000000000001" customHeight="1">
      <c r="A30" s="228">
        <v>12</v>
      </c>
      <c r="B30" s="253" t="s">
        <v>243</v>
      </c>
      <c r="C30" s="251">
        <v>4864814</v>
      </c>
      <c r="D30" s="237" t="s">
        <v>12</v>
      </c>
      <c r="E30" s="84" t="s">
        <v>300</v>
      </c>
      <c r="F30" s="411">
        <v>125</v>
      </c>
      <c r="G30" s="288">
        <v>987508</v>
      </c>
      <c r="H30" s="289">
        <v>990512</v>
      </c>
      <c r="I30" s="272">
        <f t="shared" si="0"/>
        <v>-3004</v>
      </c>
      <c r="J30" s="272">
        <f t="shared" si="1"/>
        <v>-375500</v>
      </c>
      <c r="K30" s="824">
        <f t="shared" si="2"/>
        <v>-0.3755</v>
      </c>
      <c r="L30" s="288">
        <v>994249</v>
      </c>
      <c r="M30" s="289">
        <v>994240</v>
      </c>
      <c r="N30" s="272">
        <f t="shared" si="3"/>
        <v>9</v>
      </c>
      <c r="O30" s="272">
        <f t="shared" si="4"/>
        <v>1125</v>
      </c>
      <c r="P30" s="824">
        <f t="shared" si="5"/>
        <v>1.1249999999999999E-3</v>
      </c>
      <c r="Q30" s="380"/>
    </row>
    <row r="31" spans="1:17" ht="20.100000000000001" customHeight="1">
      <c r="A31" s="228">
        <v>13</v>
      </c>
      <c r="B31" s="253" t="s">
        <v>462</v>
      </c>
      <c r="C31" s="251">
        <v>4865123</v>
      </c>
      <c r="D31" s="237" t="s">
        <v>12</v>
      </c>
      <c r="E31" s="84" t="s">
        <v>300</v>
      </c>
      <c r="F31" s="411">
        <v>1250</v>
      </c>
      <c r="G31" s="288">
        <v>998909</v>
      </c>
      <c r="H31" s="289">
        <v>999021</v>
      </c>
      <c r="I31" s="272">
        <f t="shared" si="0"/>
        <v>-112</v>
      </c>
      <c r="J31" s="272">
        <f t="shared" si="1"/>
        <v>-140000</v>
      </c>
      <c r="K31" s="824">
        <f t="shared" si="2"/>
        <v>-0.14000000000000001</v>
      </c>
      <c r="L31" s="288">
        <v>999936</v>
      </c>
      <c r="M31" s="289">
        <v>999939</v>
      </c>
      <c r="N31" s="272">
        <f t="shared" si="3"/>
        <v>-3</v>
      </c>
      <c r="O31" s="272">
        <f t="shared" si="4"/>
        <v>-3750</v>
      </c>
      <c r="P31" s="824">
        <f t="shared" si="5"/>
        <v>-3.7499999999999999E-3</v>
      </c>
      <c r="Q31" s="380"/>
    </row>
    <row r="32" spans="1:17" ht="20.100000000000001" customHeight="1">
      <c r="A32" s="228">
        <v>14</v>
      </c>
      <c r="B32" s="253" t="s">
        <v>244</v>
      </c>
      <c r="C32" s="251">
        <v>4865152</v>
      </c>
      <c r="D32" s="237" t="s">
        <v>12</v>
      </c>
      <c r="E32" s="84" t="s">
        <v>300</v>
      </c>
      <c r="F32" s="411">
        <v>1000</v>
      </c>
      <c r="G32" s="288">
        <v>997750</v>
      </c>
      <c r="H32" s="289">
        <v>997825</v>
      </c>
      <c r="I32" s="272">
        <f t="shared" si="0"/>
        <v>-75</v>
      </c>
      <c r="J32" s="272">
        <f t="shared" si="1"/>
        <v>-75000</v>
      </c>
      <c r="K32" s="824">
        <f t="shared" si="2"/>
        <v>-7.4999999999999997E-2</v>
      </c>
      <c r="L32" s="288">
        <v>999461</v>
      </c>
      <c r="M32" s="289">
        <v>999482</v>
      </c>
      <c r="N32" s="272">
        <f t="shared" si="3"/>
        <v>-21</v>
      </c>
      <c r="O32" s="272">
        <f t="shared" si="4"/>
        <v>-21000</v>
      </c>
      <c r="P32" s="824">
        <f t="shared" si="5"/>
        <v>-2.1000000000000001E-2</v>
      </c>
      <c r="Q32" s="388"/>
    </row>
    <row r="33" spans="1:17" ht="20.100000000000001" customHeight="1">
      <c r="A33" s="228">
        <v>15</v>
      </c>
      <c r="B33" s="253" t="s">
        <v>325</v>
      </c>
      <c r="C33" s="251">
        <v>4864821</v>
      </c>
      <c r="D33" s="237" t="s">
        <v>12</v>
      </c>
      <c r="E33" s="84" t="s">
        <v>300</v>
      </c>
      <c r="F33" s="411">
        <v>1000</v>
      </c>
      <c r="G33" s="288">
        <v>961764</v>
      </c>
      <c r="H33" s="289">
        <v>963240</v>
      </c>
      <c r="I33" s="272">
        <f t="shared" si="0"/>
        <v>-1476</v>
      </c>
      <c r="J33" s="272">
        <f t="shared" si="1"/>
        <v>-1476000</v>
      </c>
      <c r="K33" s="824">
        <f t="shared" si="2"/>
        <v>-1.476</v>
      </c>
      <c r="L33" s="288">
        <v>988626</v>
      </c>
      <c r="M33" s="289">
        <v>988754</v>
      </c>
      <c r="N33" s="272">
        <f t="shared" si="3"/>
        <v>-128</v>
      </c>
      <c r="O33" s="272">
        <f t="shared" si="4"/>
        <v>-128000</v>
      </c>
      <c r="P33" s="824">
        <f t="shared" si="5"/>
        <v>-0.128</v>
      </c>
      <c r="Q33" s="394"/>
    </row>
    <row r="34" spans="1:17" ht="20.100000000000001" customHeight="1">
      <c r="A34" s="228"/>
      <c r="B34" s="250" t="s">
        <v>231</v>
      </c>
      <c r="C34" s="251"/>
      <c r="D34" s="237"/>
      <c r="E34" s="75"/>
      <c r="F34" s="252"/>
      <c r="G34" s="288"/>
      <c r="H34" s="289"/>
      <c r="I34" s="272"/>
      <c r="J34" s="272"/>
      <c r="K34" s="824"/>
      <c r="L34" s="288"/>
      <c r="M34" s="289"/>
      <c r="N34" s="272"/>
      <c r="O34" s="272"/>
      <c r="P34" s="824"/>
      <c r="Q34" s="380"/>
    </row>
    <row r="35" spans="1:17" ht="20.100000000000001" customHeight="1">
      <c r="A35" s="228">
        <v>16</v>
      </c>
      <c r="B35" s="253" t="s">
        <v>245</v>
      </c>
      <c r="C35" s="251">
        <v>5128406</v>
      </c>
      <c r="D35" s="237" t="s">
        <v>12</v>
      </c>
      <c r="E35" s="84" t="s">
        <v>300</v>
      </c>
      <c r="F35" s="411">
        <v>-625</v>
      </c>
      <c r="G35" s="288">
        <v>999469</v>
      </c>
      <c r="H35" s="289">
        <v>999484</v>
      </c>
      <c r="I35" s="272">
        <f>G35-H35</f>
        <v>-15</v>
      </c>
      <c r="J35" s="272">
        <f>$F35*I35</f>
        <v>9375</v>
      </c>
      <c r="K35" s="824">
        <f>J35/1000000</f>
        <v>9.3749999999999997E-3</v>
      </c>
      <c r="L35" s="288">
        <v>999740</v>
      </c>
      <c r="M35" s="289">
        <v>999740</v>
      </c>
      <c r="N35" s="272">
        <f>L35-M35</f>
        <v>0</v>
      </c>
      <c r="O35" s="272">
        <f>$F35*N35</f>
        <v>0</v>
      </c>
      <c r="P35" s="824">
        <f>O35/1000000</f>
        <v>0</v>
      </c>
      <c r="Q35" s="656"/>
    </row>
    <row r="36" spans="1:17" ht="20.100000000000001" customHeight="1">
      <c r="A36" s="228">
        <v>17</v>
      </c>
      <c r="B36" s="253" t="s">
        <v>248</v>
      </c>
      <c r="C36" s="251">
        <v>4902559</v>
      </c>
      <c r="D36" s="237" t="s">
        <v>12</v>
      </c>
      <c r="E36" s="84" t="s">
        <v>300</v>
      </c>
      <c r="F36" s="251">
        <v>-300</v>
      </c>
      <c r="G36" s="288">
        <v>206</v>
      </c>
      <c r="H36" s="289">
        <v>210</v>
      </c>
      <c r="I36" s="272">
        <f>G36-H36</f>
        <v>-4</v>
      </c>
      <c r="J36" s="272">
        <f>$F36*I36</f>
        <v>1200</v>
      </c>
      <c r="K36" s="824">
        <f>J36/1000000</f>
        <v>1.1999999999999999E-3</v>
      </c>
      <c r="L36" s="288">
        <v>999952</v>
      </c>
      <c r="M36" s="289">
        <v>999957</v>
      </c>
      <c r="N36" s="272">
        <f>L36-M36</f>
        <v>-5</v>
      </c>
      <c r="O36" s="272">
        <f>$F36*N36</f>
        <v>1500</v>
      </c>
      <c r="P36" s="824">
        <f>O36/1000000</f>
        <v>1.5E-3</v>
      </c>
      <c r="Q36" s="380"/>
    </row>
    <row r="37" spans="1:17" ht="20.100000000000001" customHeight="1" thickBot="1">
      <c r="A37" s="255"/>
      <c r="B37" s="256" t="s">
        <v>246</v>
      </c>
      <c r="C37" s="256"/>
      <c r="D37" s="256"/>
      <c r="E37" s="256"/>
      <c r="F37" s="256"/>
      <c r="G37" s="89"/>
      <c r="H37" s="88"/>
      <c r="I37" s="88"/>
      <c r="J37" s="88"/>
      <c r="K37" s="355">
        <f>SUM(K28:K36)</f>
        <v>-2.5328000000000004</v>
      </c>
      <c r="L37" s="260"/>
      <c r="M37" s="543"/>
      <c r="N37" s="543"/>
      <c r="O37" s="543"/>
      <c r="P37" s="257">
        <f>SUM(P28:P36)</f>
        <v>-0.1529375</v>
      </c>
      <c r="Q37" s="450"/>
    </row>
    <row r="38" spans="1:17" ht="13.5" thickTop="1">
      <c r="A38" s="48"/>
      <c r="B38" s="2"/>
      <c r="C38" s="82"/>
      <c r="D38" s="48"/>
      <c r="E38" s="82"/>
      <c r="F38" s="9"/>
      <c r="G38" s="9"/>
      <c r="H38" s="9"/>
      <c r="I38" s="9"/>
      <c r="J38" s="9"/>
      <c r="K38" s="261"/>
      <c r="L38" s="261"/>
      <c r="M38" s="442"/>
      <c r="N38" s="442"/>
      <c r="O38" s="442"/>
      <c r="P38" s="825"/>
    </row>
    <row r="39" spans="1:17">
      <c r="K39" s="825"/>
      <c r="L39" s="442"/>
      <c r="M39" s="442"/>
      <c r="N39" s="442"/>
      <c r="O39" s="442"/>
      <c r="P39" s="825"/>
    </row>
    <row r="40" spans="1:17">
      <c r="G40" s="544"/>
      <c r="K40" s="825"/>
      <c r="L40" s="442"/>
      <c r="M40" s="442"/>
      <c r="N40" s="442"/>
      <c r="O40" s="442"/>
      <c r="P40" s="825"/>
    </row>
    <row r="41" spans="1:17" ht="21.75">
      <c r="B41" s="157" t="s">
        <v>287</v>
      </c>
      <c r="K41" s="545">
        <f>K20</f>
        <v>-0.44177911899999994</v>
      </c>
      <c r="L41" s="546"/>
      <c r="M41" s="546"/>
      <c r="N41" s="546"/>
      <c r="O41" s="546"/>
      <c r="P41" s="545">
        <f>P20</f>
        <v>-0.12642916300000001</v>
      </c>
    </row>
    <row r="42" spans="1:17" ht="21.75">
      <c r="B42" s="157" t="s">
        <v>288</v>
      </c>
      <c r="K42" s="545">
        <f>K25</f>
        <v>0</v>
      </c>
      <c r="L42" s="546"/>
      <c r="M42" s="546"/>
      <c r="N42" s="546"/>
      <c r="O42" s="546"/>
      <c r="P42" s="545">
        <f>P25</f>
        <v>0</v>
      </c>
    </row>
    <row r="43" spans="1:17" ht="21.75">
      <c r="B43" s="157" t="s">
        <v>289</v>
      </c>
      <c r="K43" s="545">
        <f>K37</f>
        <v>-2.5328000000000004</v>
      </c>
      <c r="L43" s="546"/>
      <c r="M43" s="546"/>
      <c r="N43" s="546"/>
      <c r="O43" s="546"/>
      <c r="P43" s="547">
        <f>P37</f>
        <v>-0.1529375</v>
      </c>
    </row>
  </sheetData>
  <phoneticPr fontId="5" type="noConversion"/>
  <printOptions horizontalCentered="1"/>
  <pageMargins left="0.4" right="0.38" top="0.59" bottom="0.57999999999999996" header="0.5" footer="0.5"/>
  <pageSetup scale="54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IV104"/>
  <sheetViews>
    <sheetView view="pageBreakPreview" topLeftCell="A10" zoomScale="70" zoomScaleNormal="75" zoomScaleSheetLayoutView="70" workbookViewId="0">
      <selection activeCell="K71" sqref="K71"/>
    </sheetView>
  </sheetViews>
  <sheetFormatPr defaultRowHeight="12.75"/>
  <cols>
    <col min="1" max="1" width="6.28515625" customWidth="1"/>
    <col min="2" max="2" width="15.140625" customWidth="1"/>
    <col min="3" max="3" width="13.140625" customWidth="1"/>
    <col min="5" max="5" width="14.42578125" customWidth="1"/>
    <col min="6" max="6" width="8.42578125" customWidth="1"/>
    <col min="7" max="7" width="13.5703125" customWidth="1"/>
    <col min="8" max="8" width="14.85546875" customWidth="1"/>
    <col min="9" max="9" width="13" customWidth="1"/>
    <col min="10" max="10" width="14.140625" customWidth="1"/>
    <col min="11" max="11" width="13.85546875" style="946" customWidth="1"/>
    <col min="12" max="12" width="14.140625" customWidth="1"/>
    <col min="13" max="13" width="13.5703125" customWidth="1"/>
    <col min="14" max="14" width="11.28515625" customWidth="1"/>
    <col min="15" max="15" width="13.42578125" customWidth="1"/>
    <col min="16" max="16" width="12.85546875" style="112" customWidth="1"/>
    <col min="17" max="17" width="18.7109375" customWidth="1"/>
    <col min="18" max="18" width="7.5703125" customWidth="1"/>
  </cols>
  <sheetData>
    <row r="1" spans="1:17" ht="26.25">
      <c r="A1" s="1" t="s">
        <v>210</v>
      </c>
    </row>
    <row r="2" spans="1:17" ht="20.25">
      <c r="A2" s="267" t="s">
        <v>211</v>
      </c>
      <c r="P2" s="955" t="str">
        <f>NDPL!Q1</f>
        <v>DECEMBER-2023</v>
      </c>
    </row>
    <row r="3" spans="1:17" ht="18">
      <c r="A3" s="153" t="s">
        <v>303</v>
      </c>
      <c r="B3" s="153"/>
      <c r="C3" s="223"/>
      <c r="D3" s="224"/>
      <c r="E3" s="224"/>
      <c r="F3" s="223"/>
      <c r="G3" s="223"/>
      <c r="H3" s="223"/>
      <c r="I3" s="223"/>
    </row>
    <row r="4" spans="1:17" ht="24" thickBot="1">
      <c r="A4" s="3"/>
      <c r="G4" s="17"/>
      <c r="H4" s="17"/>
      <c r="I4" s="41" t="s">
        <v>347</v>
      </c>
      <c r="J4" s="17"/>
      <c r="K4" s="947"/>
      <c r="L4" s="17"/>
      <c r="M4" s="17"/>
      <c r="N4" s="41" t="s">
        <v>348</v>
      </c>
      <c r="O4" s="17"/>
      <c r="P4" s="685"/>
    </row>
    <row r="5" spans="1:17" ht="39.75" thickTop="1" thickBot="1">
      <c r="A5" s="31" t="s">
        <v>8</v>
      </c>
      <c r="B5" s="28" t="s">
        <v>9</v>
      </c>
      <c r="C5" s="29" t="s">
        <v>1</v>
      </c>
      <c r="D5" s="29" t="s">
        <v>2</v>
      </c>
      <c r="E5" s="29" t="s">
        <v>3</v>
      </c>
      <c r="F5" s="29" t="s">
        <v>10</v>
      </c>
      <c r="G5" s="31" t="str">
        <f>NDPL!G5</f>
        <v>FINAL READING 31/12/2023</v>
      </c>
      <c r="H5" s="29" t="str">
        <f>NDPL!H5</f>
        <v>INTIAL READING 01/12/2023</v>
      </c>
      <c r="I5" s="29" t="s">
        <v>4</v>
      </c>
      <c r="J5" s="29" t="s">
        <v>5</v>
      </c>
      <c r="K5" s="857" t="s">
        <v>6</v>
      </c>
      <c r="L5" s="31" t="str">
        <f>NDPL!G5</f>
        <v>FINAL READING 31/12/2023</v>
      </c>
      <c r="M5" s="29" t="str">
        <f>NDPL!H5</f>
        <v>INTIAL READING 01/12/2023</v>
      </c>
      <c r="N5" s="29" t="s">
        <v>4</v>
      </c>
      <c r="O5" s="29" t="s">
        <v>5</v>
      </c>
      <c r="P5" s="956" t="s">
        <v>6</v>
      </c>
      <c r="Q5" s="30" t="s">
        <v>266</v>
      </c>
    </row>
    <row r="6" spans="1:17" ht="14.25" thickTop="1" thickBot="1"/>
    <row r="7" spans="1:17" ht="14.25" thickTop="1" thickBot="1">
      <c r="A7" s="22"/>
      <c r="B7" s="96"/>
      <c r="C7" s="23"/>
      <c r="D7" s="23"/>
      <c r="E7" s="23"/>
      <c r="F7" s="26"/>
      <c r="G7" s="22"/>
      <c r="H7" s="23"/>
      <c r="I7" s="23"/>
      <c r="J7" s="23"/>
      <c r="K7" s="948"/>
      <c r="L7" s="22"/>
      <c r="M7" s="23"/>
      <c r="N7" s="23"/>
      <c r="O7" s="23"/>
      <c r="P7" s="916"/>
      <c r="Q7" s="124"/>
    </row>
    <row r="8" spans="1:17" ht="19.5">
      <c r="A8" s="724" t="s">
        <v>457</v>
      </c>
      <c r="B8" s="666" t="s">
        <v>253</v>
      </c>
      <c r="C8" s="667"/>
      <c r="D8" s="668"/>
      <c r="E8" s="668"/>
      <c r="F8" s="669"/>
      <c r="G8" s="670"/>
      <c r="H8" s="42"/>
      <c r="I8" s="671"/>
      <c r="J8" s="671"/>
      <c r="K8" s="917"/>
      <c r="L8" s="672"/>
      <c r="M8" s="673"/>
      <c r="N8" s="671"/>
      <c r="O8" s="671"/>
      <c r="P8" s="917"/>
      <c r="Q8" s="674"/>
    </row>
    <row r="9" spans="1:17" ht="18">
      <c r="A9" s="198"/>
      <c r="B9" s="361" t="s">
        <v>254</v>
      </c>
      <c r="C9" s="127" t="s">
        <v>448</v>
      </c>
      <c r="D9" s="99"/>
      <c r="E9" s="97"/>
      <c r="F9" s="98"/>
      <c r="G9" s="21"/>
      <c r="H9" s="17"/>
      <c r="I9" s="61"/>
      <c r="J9" s="61"/>
      <c r="K9" s="918"/>
      <c r="L9" s="152"/>
      <c r="M9" s="61"/>
      <c r="N9" s="61"/>
      <c r="O9" s="61"/>
      <c r="P9" s="918"/>
      <c r="Q9" s="675"/>
    </row>
    <row r="10" spans="1:17" s="376" customFormat="1" ht="18">
      <c r="A10" s="676">
        <v>1</v>
      </c>
      <c r="B10" s="433" t="s">
        <v>250</v>
      </c>
      <c r="C10" s="360">
        <v>4865015</v>
      </c>
      <c r="D10" s="372" t="s">
        <v>12</v>
      </c>
      <c r="E10" s="97" t="s">
        <v>307</v>
      </c>
      <c r="F10" s="434">
        <v>2000</v>
      </c>
      <c r="G10" s="288">
        <v>23952</v>
      </c>
      <c r="H10" s="289">
        <v>20626</v>
      </c>
      <c r="I10" s="272">
        <f>G10-H10</f>
        <v>3326</v>
      </c>
      <c r="J10" s="272">
        <f>$F10*I10</f>
        <v>6652000</v>
      </c>
      <c r="K10" s="932">
        <f>J10/1000000</f>
        <v>6.6520000000000001</v>
      </c>
      <c r="L10" s="288">
        <v>999980</v>
      </c>
      <c r="M10" s="289">
        <v>999980</v>
      </c>
      <c r="N10" s="272">
        <f>L10-M10</f>
        <v>0</v>
      </c>
      <c r="O10" s="272">
        <f>$F10*N10</f>
        <v>0</v>
      </c>
      <c r="P10" s="824">
        <f>O10/1000000</f>
        <v>0</v>
      </c>
      <c r="Q10" s="677"/>
    </row>
    <row r="11" spans="1:17" s="741" customFormat="1" ht="18">
      <c r="A11" s="676">
        <v>2</v>
      </c>
      <c r="B11" s="433" t="s">
        <v>252</v>
      </c>
      <c r="C11" s="360">
        <v>4864969</v>
      </c>
      <c r="D11" s="372" t="s">
        <v>12</v>
      </c>
      <c r="E11" s="97" t="s">
        <v>307</v>
      </c>
      <c r="F11" s="360">
        <v>2000</v>
      </c>
      <c r="G11" s="288">
        <v>14921</v>
      </c>
      <c r="H11" s="289">
        <v>11628</v>
      </c>
      <c r="I11" s="272">
        <f>G11-H11</f>
        <v>3293</v>
      </c>
      <c r="J11" s="272">
        <f>$F11*I11</f>
        <v>6586000</v>
      </c>
      <c r="K11" s="932">
        <f>J11/1000000</f>
        <v>6.5860000000000003</v>
      </c>
      <c r="L11" s="288">
        <v>999976</v>
      </c>
      <c r="M11" s="289">
        <v>999976</v>
      </c>
      <c r="N11" s="272">
        <f>L11-M11</f>
        <v>0</v>
      </c>
      <c r="O11" s="272">
        <f>$F11*N11</f>
        <v>0</v>
      </c>
      <c r="P11" s="824">
        <f>O11/1000000</f>
        <v>0</v>
      </c>
      <c r="Q11" s="678"/>
    </row>
    <row r="12" spans="1:17" ht="15.75">
      <c r="A12" s="199"/>
      <c r="B12" s="17"/>
      <c r="C12" s="17"/>
      <c r="D12" s="17"/>
      <c r="E12" s="17"/>
      <c r="F12" s="17"/>
      <c r="G12" s="288"/>
      <c r="H12" s="679" t="s">
        <v>444</v>
      </c>
      <c r="I12" s="17"/>
      <c r="J12" s="17"/>
      <c r="K12" s="920">
        <f>SUM(K10:K11)</f>
        <v>13.238</v>
      </c>
      <c r="L12" s="288"/>
      <c r="M12" s="17"/>
      <c r="N12" s="17"/>
      <c r="O12" s="17"/>
      <c r="P12" s="919">
        <f>SUM(P10:P11)</f>
        <v>0</v>
      </c>
      <c r="Q12" s="678"/>
    </row>
    <row r="13" spans="1:17" ht="15.75">
      <c r="A13" s="199"/>
      <c r="B13" s="17"/>
      <c r="C13" s="17"/>
      <c r="D13" s="17"/>
      <c r="E13" s="17"/>
      <c r="F13" s="17"/>
      <c r="G13" s="288"/>
      <c r="H13" s="679" t="s">
        <v>445</v>
      </c>
      <c r="I13" s="17"/>
      <c r="J13" s="680" t="s">
        <v>446</v>
      </c>
      <c r="K13" s="920">
        <f>SUM(NDMC!K32,BYPL!K33)</f>
        <v>-11.71175</v>
      </c>
      <c r="L13" s="288"/>
      <c r="M13" s="17"/>
      <c r="N13" s="17"/>
      <c r="O13" s="17"/>
      <c r="P13" s="919">
        <f>SUM(NDMC!P32,BYPL!P33)</f>
        <v>0</v>
      </c>
      <c r="Q13" s="678"/>
    </row>
    <row r="14" spans="1:17" ht="15.75">
      <c r="A14" s="681"/>
      <c r="B14" s="100"/>
      <c r="C14" s="93"/>
      <c r="D14" s="372"/>
      <c r="E14" s="101"/>
      <c r="F14" s="102"/>
      <c r="G14" s="105"/>
      <c r="H14" s="679" t="s">
        <v>447</v>
      </c>
      <c r="I14" s="61"/>
      <c r="J14" s="61"/>
      <c r="K14" s="920">
        <f>SUM(K12,-K13)</f>
        <v>24.949750000000002</v>
      </c>
      <c r="L14" s="152"/>
      <c r="M14" s="61"/>
      <c r="N14" s="61"/>
      <c r="O14" s="61"/>
      <c r="P14" s="920">
        <f>SUM(P12,-P13)</f>
        <v>0</v>
      </c>
      <c r="Q14" s="675"/>
    </row>
    <row r="15" spans="1:17" ht="16.5">
      <c r="A15" s="725"/>
      <c r="B15" s="540" t="s">
        <v>454</v>
      </c>
      <c r="C15" s="429"/>
      <c r="D15" s="430"/>
      <c r="E15" s="430"/>
      <c r="F15" s="431"/>
      <c r="G15" s="105"/>
      <c r="H15" s="78"/>
      <c r="I15" s="272"/>
      <c r="J15" s="272"/>
      <c r="K15" s="933"/>
      <c r="L15" s="288"/>
      <c r="M15" s="289"/>
      <c r="N15" s="272"/>
      <c r="O15" s="272"/>
      <c r="P15" s="837"/>
      <c r="Q15" s="682"/>
    </row>
    <row r="16" spans="1:17" ht="18">
      <c r="A16" s="726"/>
      <c r="B16" s="333" t="s">
        <v>257</v>
      </c>
      <c r="C16" s="683" t="s">
        <v>449</v>
      </c>
      <c r="D16" s="333"/>
      <c r="E16" s="333"/>
      <c r="F16" s="333"/>
      <c r="G16" s="702">
        <v>29.67</v>
      </c>
      <c r="H16" s="333" t="s">
        <v>259</v>
      </c>
      <c r="I16" s="333"/>
      <c r="J16" s="361"/>
      <c r="K16" s="934">
        <f t="shared" ref="K16:K21" si="0">($K$14*G16)/100</f>
        <v>7.4025908250000008</v>
      </c>
      <c r="L16" s="288"/>
      <c r="M16" s="333"/>
      <c r="N16" s="333"/>
      <c r="O16" s="333"/>
      <c r="P16" s="921">
        <f t="shared" ref="P16:P21" si="1">($P$14*G16)/100</f>
        <v>0</v>
      </c>
      <c r="Q16" s="703"/>
    </row>
    <row r="17" spans="1:17" ht="18">
      <c r="A17" s="726"/>
      <c r="B17" s="333" t="s">
        <v>308</v>
      </c>
      <c r="C17" s="683" t="s">
        <v>449</v>
      </c>
      <c r="D17" s="333"/>
      <c r="E17" s="333"/>
      <c r="F17" s="333"/>
      <c r="G17" s="702">
        <v>41.53</v>
      </c>
      <c r="H17" s="333" t="s">
        <v>259</v>
      </c>
      <c r="I17" s="333"/>
      <c r="J17" s="361"/>
      <c r="K17" s="934">
        <f t="shared" si="0"/>
        <v>10.361631174999999</v>
      </c>
      <c r="L17" s="288"/>
      <c r="M17" s="17"/>
      <c r="N17" s="333"/>
      <c r="O17" s="333"/>
      <c r="P17" s="921">
        <f t="shared" si="1"/>
        <v>0</v>
      </c>
      <c r="Q17" s="703"/>
    </row>
    <row r="18" spans="1:17" ht="18">
      <c r="A18" s="726"/>
      <c r="B18" s="333" t="s">
        <v>309</v>
      </c>
      <c r="C18" s="683" t="s">
        <v>449</v>
      </c>
      <c r="D18" s="333"/>
      <c r="E18" s="333"/>
      <c r="F18" s="333"/>
      <c r="G18" s="702">
        <v>22.74</v>
      </c>
      <c r="H18" s="333" t="s">
        <v>259</v>
      </c>
      <c r="I18" s="333"/>
      <c r="J18" s="361"/>
      <c r="K18" s="934">
        <f t="shared" si="0"/>
        <v>5.6735731499999993</v>
      </c>
      <c r="L18" s="288"/>
      <c r="M18" s="333"/>
      <c r="N18" s="333"/>
      <c r="O18" s="333"/>
      <c r="P18" s="921">
        <f t="shared" si="1"/>
        <v>0</v>
      </c>
      <c r="Q18" s="703"/>
    </row>
    <row r="19" spans="1:17" ht="18">
      <c r="A19" s="726"/>
      <c r="B19" s="333" t="s">
        <v>310</v>
      </c>
      <c r="C19" s="683" t="s">
        <v>449</v>
      </c>
      <c r="D19" s="333"/>
      <c r="E19" s="333"/>
      <c r="F19" s="333"/>
      <c r="G19" s="702">
        <v>4.95</v>
      </c>
      <c r="H19" s="333" t="s">
        <v>259</v>
      </c>
      <c r="I19" s="333"/>
      <c r="J19" s="361"/>
      <c r="K19" s="934">
        <f t="shared" si="0"/>
        <v>1.2350126250000002</v>
      </c>
      <c r="L19" s="288"/>
      <c r="M19" s="333"/>
      <c r="N19" s="333"/>
      <c r="O19" s="333"/>
      <c r="P19" s="921">
        <f t="shared" si="1"/>
        <v>0</v>
      </c>
      <c r="Q19" s="703"/>
    </row>
    <row r="20" spans="1:17" ht="18">
      <c r="A20" s="726"/>
      <c r="B20" s="333" t="s">
        <v>311</v>
      </c>
      <c r="C20" s="683" t="s">
        <v>449</v>
      </c>
      <c r="D20" s="333"/>
      <c r="E20" s="333"/>
      <c r="F20" s="333"/>
      <c r="G20" s="702">
        <v>0</v>
      </c>
      <c r="H20" s="333" t="s">
        <v>259</v>
      </c>
      <c r="I20" s="333"/>
      <c r="J20" s="361"/>
      <c r="K20" s="934">
        <f t="shared" si="0"/>
        <v>0</v>
      </c>
      <c r="L20" s="288"/>
      <c r="M20" s="698"/>
      <c r="N20" s="698"/>
      <c r="O20" s="698"/>
      <c r="P20" s="921">
        <f t="shared" si="1"/>
        <v>0</v>
      </c>
      <c r="Q20" s="703"/>
    </row>
    <row r="21" spans="1:17" ht="18">
      <c r="A21" s="726"/>
      <c r="B21" s="333" t="s">
        <v>412</v>
      </c>
      <c r="C21" s="683" t="s">
        <v>449</v>
      </c>
      <c r="D21" s="17"/>
      <c r="E21" s="17"/>
      <c r="F21" s="684"/>
      <c r="G21" s="702">
        <v>0</v>
      </c>
      <c r="H21" s="333" t="s">
        <v>259</v>
      </c>
      <c r="I21" s="17"/>
      <c r="J21" s="685"/>
      <c r="K21" s="934">
        <f t="shared" si="0"/>
        <v>0</v>
      </c>
      <c r="L21" s="288"/>
      <c r="M21" s="19"/>
      <c r="N21" s="19"/>
      <c r="O21" s="19"/>
      <c r="P21" s="921">
        <f t="shared" si="1"/>
        <v>0</v>
      </c>
      <c r="Q21" s="703"/>
    </row>
    <row r="22" spans="1:17" ht="15.75" thickBot="1">
      <c r="A22" s="200"/>
      <c r="B22" s="45"/>
      <c r="C22" s="45"/>
      <c r="D22" s="45"/>
      <c r="E22" s="45"/>
      <c r="F22" s="45"/>
      <c r="G22" s="692"/>
      <c r="H22" s="45"/>
      <c r="I22" s="45"/>
      <c r="J22" s="45"/>
      <c r="K22" s="949"/>
      <c r="L22" s="692"/>
      <c r="M22" s="45"/>
      <c r="N22" s="45"/>
      <c r="O22" s="45"/>
      <c r="P22" s="697"/>
      <c r="Q22" s="704"/>
    </row>
    <row r="23" spans="1:17" ht="13.5" thickBo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947"/>
      <c r="L23" s="17"/>
      <c r="M23" s="17"/>
      <c r="N23" s="17"/>
      <c r="O23" s="17"/>
      <c r="P23" s="685"/>
      <c r="Q23" s="17"/>
    </row>
    <row r="24" spans="1:17" ht="19.5">
      <c r="A24" s="724" t="s">
        <v>458</v>
      </c>
      <c r="B24" s="666" t="s">
        <v>424</v>
      </c>
      <c r="C24" s="686"/>
      <c r="D24" s="687"/>
      <c r="E24" s="688"/>
      <c r="F24" s="689"/>
      <c r="G24" s="690"/>
      <c r="H24" s="748"/>
      <c r="I24" s="671"/>
      <c r="J24" s="671"/>
      <c r="K24" s="922"/>
      <c r="L24" s="691"/>
      <c r="M24" s="671"/>
      <c r="N24" s="671"/>
      <c r="O24" s="671"/>
      <c r="P24" s="922"/>
      <c r="Q24" s="674"/>
    </row>
    <row r="25" spans="1:17" s="376" customFormat="1" ht="18">
      <c r="A25" s="707">
        <v>1</v>
      </c>
      <c r="B25" s="100" t="s">
        <v>424</v>
      </c>
      <c r="C25" s="360">
        <v>4864884</v>
      </c>
      <c r="D25" s="588" t="s">
        <v>12</v>
      </c>
      <c r="E25" s="588" t="s">
        <v>307</v>
      </c>
      <c r="F25" s="434">
        <v>-1000</v>
      </c>
      <c r="G25" s="288">
        <v>997175</v>
      </c>
      <c r="H25" s="289">
        <v>997721</v>
      </c>
      <c r="I25" s="272">
        <f>G25-H25</f>
        <v>-546</v>
      </c>
      <c r="J25" s="272">
        <f>$F25*I25</f>
        <v>546000</v>
      </c>
      <c r="K25" s="932">
        <f>J25/1000000</f>
        <v>0.54600000000000004</v>
      </c>
      <c r="L25" s="288">
        <v>999402</v>
      </c>
      <c r="M25" s="289">
        <v>999499</v>
      </c>
      <c r="N25" s="272">
        <f>L25-M25</f>
        <v>-97</v>
      </c>
      <c r="O25" s="272">
        <f>$F25*N25</f>
        <v>97000</v>
      </c>
      <c r="P25" s="824">
        <f>O25/1000000</f>
        <v>9.7000000000000003E-2</v>
      </c>
      <c r="Q25" s="677"/>
    </row>
    <row r="26" spans="1:17" s="376" customFormat="1" ht="18">
      <c r="A26" s="676"/>
      <c r="B26" s="100"/>
      <c r="C26" s="360"/>
      <c r="D26" s="588"/>
      <c r="E26" s="588"/>
      <c r="F26" s="434"/>
      <c r="G26" s="679" t="s">
        <v>450</v>
      </c>
      <c r="H26" s="403"/>
      <c r="I26" s="272"/>
      <c r="J26" s="272"/>
      <c r="K26" s="933">
        <f>K25</f>
        <v>0.54600000000000004</v>
      </c>
      <c r="L26" s="288"/>
      <c r="M26" s="289"/>
      <c r="N26" s="272"/>
      <c r="O26" s="272"/>
      <c r="P26" s="837">
        <f>P25</f>
        <v>9.7000000000000003E-2</v>
      </c>
      <c r="Q26" s="677"/>
    </row>
    <row r="27" spans="1:17" s="376" customFormat="1" ht="16.5">
      <c r="A27" s="725"/>
      <c r="B27" s="540" t="s">
        <v>455</v>
      </c>
      <c r="C27" s="429"/>
      <c r="D27" s="430"/>
      <c r="E27" s="430"/>
      <c r="F27" s="431"/>
      <c r="G27" s="288"/>
      <c r="H27" s="78"/>
      <c r="I27" s="272"/>
      <c r="J27" s="272"/>
      <c r="K27" s="933"/>
      <c r="L27" s="288"/>
      <c r="M27" s="289"/>
      <c r="N27" s="272"/>
      <c r="O27" s="272"/>
      <c r="P27" s="837"/>
      <c r="Q27" s="677"/>
    </row>
    <row r="28" spans="1:17" s="376" customFormat="1" ht="18">
      <c r="A28" s="726"/>
      <c r="B28" s="333" t="s">
        <v>257</v>
      </c>
      <c r="C28" s="683" t="s">
        <v>449</v>
      </c>
      <c r="D28" s="333"/>
      <c r="E28" s="333"/>
      <c r="F28" s="333"/>
      <c r="G28" s="702">
        <v>29.2</v>
      </c>
      <c r="H28" s="333" t="s">
        <v>259</v>
      </c>
      <c r="I28" s="333"/>
      <c r="J28" s="361"/>
      <c r="K28" s="934">
        <f t="shared" ref="K28:K33" si="2">($K$26*G28)/100</f>
        <v>0.15943200000000002</v>
      </c>
      <c r="L28" s="702"/>
      <c r="M28" s="333"/>
      <c r="N28" s="333"/>
      <c r="O28" s="333"/>
      <c r="P28" s="921">
        <f t="shared" ref="P28:P33" si="3">($P$26*G28)/100</f>
        <v>2.8323999999999998E-2</v>
      </c>
      <c r="Q28" s="677"/>
    </row>
    <row r="29" spans="1:17" s="376" customFormat="1" ht="18">
      <c r="A29" s="726"/>
      <c r="B29" s="333" t="s">
        <v>308</v>
      </c>
      <c r="C29" s="683" t="s">
        <v>449</v>
      </c>
      <c r="D29" s="333"/>
      <c r="E29" s="333"/>
      <c r="F29" s="333"/>
      <c r="G29" s="702">
        <v>41.81</v>
      </c>
      <c r="H29" s="333" t="s">
        <v>259</v>
      </c>
      <c r="I29" s="333"/>
      <c r="J29" s="361"/>
      <c r="K29" s="934">
        <f t="shared" si="2"/>
        <v>0.22828260000000003</v>
      </c>
      <c r="L29" s="702"/>
      <c r="M29" s="17"/>
      <c r="N29" s="333"/>
      <c r="O29" s="333"/>
      <c r="P29" s="921">
        <f t="shared" si="3"/>
        <v>4.05557E-2</v>
      </c>
      <c r="Q29" s="677"/>
    </row>
    <row r="30" spans="1:17" s="376" customFormat="1" ht="18">
      <c r="A30" s="726"/>
      <c r="B30" s="333" t="s">
        <v>309</v>
      </c>
      <c r="C30" s="683" t="s">
        <v>449</v>
      </c>
      <c r="D30" s="333"/>
      <c r="E30" s="333"/>
      <c r="F30" s="333"/>
      <c r="G30" s="702">
        <v>23.9</v>
      </c>
      <c r="H30" s="333" t="s">
        <v>259</v>
      </c>
      <c r="I30" s="333"/>
      <c r="J30" s="361"/>
      <c r="K30" s="934">
        <f t="shared" si="2"/>
        <v>0.130494</v>
      </c>
      <c r="L30" s="702"/>
      <c r="M30" s="333"/>
      <c r="N30" s="333"/>
      <c r="O30" s="333"/>
      <c r="P30" s="921">
        <f t="shared" si="3"/>
        <v>2.3182999999999999E-2</v>
      </c>
      <c r="Q30" s="677"/>
    </row>
    <row r="31" spans="1:17" s="376" customFormat="1" ht="18">
      <c r="A31" s="726"/>
      <c r="B31" s="333" t="s">
        <v>310</v>
      </c>
      <c r="C31" s="683" t="s">
        <v>449</v>
      </c>
      <c r="D31" s="333"/>
      <c r="E31" s="333"/>
      <c r="F31" s="333"/>
      <c r="G31" s="702">
        <v>5.09</v>
      </c>
      <c r="H31" s="333" t="s">
        <v>259</v>
      </c>
      <c r="I31" s="333"/>
      <c r="J31" s="361"/>
      <c r="K31" s="934">
        <f t="shared" si="2"/>
        <v>2.7791400000000001E-2</v>
      </c>
      <c r="L31" s="702"/>
      <c r="M31" s="333"/>
      <c r="N31" s="333"/>
      <c r="O31" s="333"/>
      <c r="P31" s="921">
        <f t="shared" si="3"/>
        <v>4.9373000000000004E-3</v>
      </c>
      <c r="Q31" s="677"/>
    </row>
    <row r="32" spans="1:17" s="376" customFormat="1" ht="18">
      <c r="A32" s="726"/>
      <c r="B32" s="333" t="s">
        <v>311</v>
      </c>
      <c r="C32" s="683" t="s">
        <v>449</v>
      </c>
      <c r="D32" s="333"/>
      <c r="E32" s="333"/>
      <c r="F32" s="333"/>
      <c r="G32" s="702">
        <v>0</v>
      </c>
      <c r="H32" s="333" t="s">
        <v>259</v>
      </c>
      <c r="I32" s="333"/>
      <c r="J32" s="361"/>
      <c r="K32" s="934">
        <f t="shared" si="2"/>
        <v>0</v>
      </c>
      <c r="L32" s="702"/>
      <c r="M32" s="333"/>
      <c r="N32" s="333"/>
      <c r="O32" s="333"/>
      <c r="P32" s="921">
        <f t="shared" si="3"/>
        <v>0</v>
      </c>
      <c r="Q32" s="677"/>
    </row>
    <row r="33" spans="1:17" s="376" customFormat="1" ht="18.75" thickBot="1">
      <c r="A33" s="727"/>
      <c r="B33" s="694" t="s">
        <v>412</v>
      </c>
      <c r="C33" s="695" t="s">
        <v>449</v>
      </c>
      <c r="D33" s="45"/>
      <c r="E33" s="45"/>
      <c r="F33" s="696"/>
      <c r="G33" s="705">
        <v>0</v>
      </c>
      <c r="H33" s="694" t="s">
        <v>259</v>
      </c>
      <c r="I33" s="45"/>
      <c r="J33" s="697"/>
      <c r="K33" s="935">
        <f t="shared" si="2"/>
        <v>0</v>
      </c>
      <c r="L33" s="705"/>
      <c r="M33" s="45"/>
      <c r="N33" s="45"/>
      <c r="O33" s="45"/>
      <c r="P33" s="923">
        <f t="shared" si="3"/>
        <v>0</v>
      </c>
      <c r="Q33" s="693"/>
    </row>
    <row r="34" spans="1:17" s="376" customFormat="1" ht="18.75" thickBot="1">
      <c r="A34" s="259"/>
      <c r="B34" s="749"/>
      <c r="C34" s="750"/>
      <c r="D34" s="751"/>
      <c r="E34" s="751"/>
      <c r="F34" s="752"/>
      <c r="G34" s="753"/>
      <c r="H34" s="749"/>
      <c r="I34" s="751"/>
      <c r="J34" s="754"/>
      <c r="K34" s="941"/>
      <c r="L34" s="751"/>
      <c r="M34" s="751"/>
      <c r="N34" s="751"/>
      <c r="O34" s="751"/>
      <c r="P34" s="924"/>
      <c r="Q34" s="403"/>
    </row>
    <row r="35" spans="1:17" ht="19.5">
      <c r="A35" s="724" t="s">
        <v>459</v>
      </c>
      <c r="B35" s="666" t="s">
        <v>296</v>
      </c>
      <c r="C35" s="42"/>
      <c r="D35" s="42"/>
      <c r="E35" s="42"/>
      <c r="F35" s="42"/>
      <c r="G35" s="699"/>
      <c r="H35" s="42"/>
      <c r="I35" s="42"/>
      <c r="J35" s="42"/>
      <c r="K35" s="950"/>
      <c r="L35" s="699"/>
      <c r="M35" s="42"/>
      <c r="N35" s="42"/>
      <c r="O35" s="42"/>
      <c r="P35" s="873"/>
      <c r="Q35" s="700"/>
    </row>
    <row r="36" spans="1:17" s="376" customFormat="1">
      <c r="A36" s="476"/>
      <c r="B36" s="103" t="s">
        <v>299</v>
      </c>
      <c r="C36" s="104" t="s">
        <v>249</v>
      </c>
      <c r="D36" s="403"/>
      <c r="E36" s="403"/>
      <c r="F36" s="542"/>
      <c r="G36" s="548"/>
      <c r="H36" s="403"/>
      <c r="I36" s="403"/>
      <c r="J36" s="403"/>
      <c r="K36" s="902"/>
      <c r="L36" s="548"/>
      <c r="M36" s="403"/>
      <c r="N36" s="403"/>
      <c r="O36" s="403"/>
      <c r="P36" s="915"/>
      <c r="Q36" s="677"/>
    </row>
    <row r="37" spans="1:17" s="376" customFormat="1" ht="16.5">
      <c r="A37" s="707">
        <v>1</v>
      </c>
      <c r="B37" s="403" t="s">
        <v>297</v>
      </c>
      <c r="C37" s="404">
        <v>5100238</v>
      </c>
      <c r="D37" s="101" t="s">
        <v>12</v>
      </c>
      <c r="E37" s="101" t="s">
        <v>251</v>
      </c>
      <c r="F37" s="405">
        <v>-750</v>
      </c>
      <c r="G37" s="288">
        <v>196159</v>
      </c>
      <c r="H37" s="289">
        <v>195476</v>
      </c>
      <c r="I37" s="272">
        <f>G37-H37</f>
        <v>683</v>
      </c>
      <c r="J37" s="272">
        <f>$F37*I37</f>
        <v>-512250</v>
      </c>
      <c r="K37" s="932">
        <f>J37/1000000</f>
        <v>-0.51224999999999998</v>
      </c>
      <c r="L37" s="288">
        <v>999741</v>
      </c>
      <c r="M37" s="289">
        <v>999741</v>
      </c>
      <c r="N37" s="272">
        <f>L37-M37</f>
        <v>0</v>
      </c>
      <c r="O37" s="272">
        <f>$F37*N37</f>
        <v>0</v>
      </c>
      <c r="P37" s="824">
        <f>O37/1000000</f>
        <v>0</v>
      </c>
      <c r="Q37" s="678"/>
    </row>
    <row r="38" spans="1:17" s="376" customFormat="1" ht="16.5">
      <c r="A38" s="707">
        <v>2</v>
      </c>
      <c r="B38" s="403" t="s">
        <v>298</v>
      </c>
      <c r="C38" s="404">
        <v>4902490</v>
      </c>
      <c r="D38" s="101" t="s">
        <v>12</v>
      </c>
      <c r="E38" s="101" t="s">
        <v>251</v>
      </c>
      <c r="F38" s="405">
        <v>-1000</v>
      </c>
      <c r="G38" s="288">
        <v>8530</v>
      </c>
      <c r="H38" s="289">
        <v>8179</v>
      </c>
      <c r="I38" s="272">
        <f>G38-H38</f>
        <v>351</v>
      </c>
      <c r="J38" s="272">
        <f>$F38*I38</f>
        <v>-351000</v>
      </c>
      <c r="K38" s="932">
        <f>J38/1000000</f>
        <v>-0.35099999999999998</v>
      </c>
      <c r="L38" s="288">
        <v>4</v>
      </c>
      <c r="M38" s="289">
        <v>4</v>
      </c>
      <c r="N38" s="272">
        <f>L38-M38</f>
        <v>0</v>
      </c>
      <c r="O38" s="272">
        <f>$F38*N38</f>
        <v>0</v>
      </c>
      <c r="P38" s="824">
        <f>O38/1000000</f>
        <v>0</v>
      </c>
      <c r="Q38" s="677"/>
    </row>
    <row r="39" spans="1:17" s="432" customFormat="1" ht="16.5">
      <c r="A39" s="708">
        <v>3</v>
      </c>
      <c r="B39" s="462" t="s">
        <v>504</v>
      </c>
      <c r="C39" s="429">
        <v>4902483</v>
      </c>
      <c r="D39" s="430" t="s">
        <v>12</v>
      </c>
      <c r="E39" s="430" t="s">
        <v>251</v>
      </c>
      <c r="F39" s="431">
        <v>-750</v>
      </c>
      <c r="G39" s="288">
        <v>991747</v>
      </c>
      <c r="H39" s="289">
        <v>991611</v>
      </c>
      <c r="I39" s="272">
        <f>G39-H39</f>
        <v>136</v>
      </c>
      <c r="J39" s="272">
        <f>$F39*I39</f>
        <v>-102000</v>
      </c>
      <c r="K39" s="932">
        <f>J39/1000000</f>
        <v>-0.10199999999999999</v>
      </c>
      <c r="L39" s="288">
        <v>999402</v>
      </c>
      <c r="M39" s="289">
        <v>999402</v>
      </c>
      <c r="N39" s="272">
        <f>L39-M39</f>
        <v>0</v>
      </c>
      <c r="O39" s="272">
        <f>$F39*N39</f>
        <v>0</v>
      </c>
      <c r="P39" s="824">
        <f>O39/1000000</f>
        <v>0</v>
      </c>
      <c r="Q39" s="682"/>
    </row>
    <row r="40" spans="1:17" s="432" customFormat="1" ht="16.5">
      <c r="A40" s="725"/>
      <c r="B40" s="428"/>
      <c r="C40" s="429"/>
      <c r="D40" s="430"/>
      <c r="E40" s="430"/>
      <c r="F40" s="431"/>
      <c r="G40" s="288"/>
      <c r="H40" s="428"/>
      <c r="I40" s="78" t="s">
        <v>451</v>
      </c>
      <c r="J40" s="272"/>
      <c r="K40" s="933">
        <f>SUM(K37:K39)</f>
        <v>-0.96524999999999994</v>
      </c>
      <c r="L40" s="288"/>
      <c r="M40" s="289"/>
      <c r="N40" s="272"/>
      <c r="O40" s="272"/>
      <c r="P40" s="837">
        <f>SUM(P37:P39)</f>
        <v>0</v>
      </c>
      <c r="Q40" s="682"/>
    </row>
    <row r="41" spans="1:17" s="432" customFormat="1" ht="16.5">
      <c r="A41" s="725"/>
      <c r="B41" s="540" t="s">
        <v>456</v>
      </c>
      <c r="C41" s="429"/>
      <c r="D41" s="430"/>
      <c r="E41" s="430"/>
      <c r="F41" s="431"/>
      <c r="G41" s="288"/>
      <c r="H41" s="78"/>
      <c r="I41" s="272"/>
      <c r="J41" s="272"/>
      <c r="K41" s="933"/>
      <c r="L41" s="288"/>
      <c r="M41" s="289"/>
      <c r="N41" s="272"/>
      <c r="O41" s="272"/>
      <c r="P41" s="837"/>
      <c r="Q41" s="682"/>
    </row>
    <row r="42" spans="1:17" s="432" customFormat="1" ht="18">
      <c r="A42" s="726"/>
      <c r="B42" s="333" t="s">
        <v>257</v>
      </c>
      <c r="C42" s="683" t="s">
        <v>449</v>
      </c>
      <c r="D42" s="333"/>
      <c r="E42" s="333"/>
      <c r="F42" s="333"/>
      <c r="G42" s="702">
        <v>19.28</v>
      </c>
      <c r="H42" s="333" t="s">
        <v>259</v>
      </c>
      <c r="I42" s="333"/>
      <c r="J42" s="361"/>
      <c r="K42" s="934">
        <f t="shared" ref="K42:K47" si="4">($K$40*G42)/100</f>
        <v>-0.18610019999999999</v>
      </c>
      <c r="L42" s="702"/>
      <c r="M42" s="333"/>
      <c r="N42" s="333"/>
      <c r="O42" s="333"/>
      <c r="P42" s="921">
        <f t="shared" ref="P42:P47" si="5">($P$40*G42)/100</f>
        <v>0</v>
      </c>
      <c r="Q42" s="682"/>
    </row>
    <row r="43" spans="1:17" s="432" customFormat="1" ht="18">
      <c r="A43" s="726"/>
      <c r="B43" s="333" t="s">
        <v>308</v>
      </c>
      <c r="C43" s="683" t="s">
        <v>449</v>
      </c>
      <c r="D43" s="333"/>
      <c r="E43" s="333"/>
      <c r="F43" s="333"/>
      <c r="G43" s="702">
        <v>28.29</v>
      </c>
      <c r="H43" s="333" t="s">
        <v>259</v>
      </c>
      <c r="I43" s="333"/>
      <c r="J43" s="361"/>
      <c r="K43" s="934">
        <f t="shared" si="4"/>
        <v>-0.27306922499999997</v>
      </c>
      <c r="L43" s="702"/>
      <c r="M43" s="17"/>
      <c r="N43" s="333"/>
      <c r="O43" s="333"/>
      <c r="P43" s="921">
        <f t="shared" si="5"/>
        <v>0</v>
      </c>
      <c r="Q43" s="682"/>
    </row>
    <row r="44" spans="1:17" s="432" customFormat="1" ht="18">
      <c r="A44" s="726"/>
      <c r="B44" s="333" t="s">
        <v>309</v>
      </c>
      <c r="C44" s="683" t="s">
        <v>449</v>
      </c>
      <c r="D44" s="333"/>
      <c r="E44" s="333"/>
      <c r="F44" s="333"/>
      <c r="G44" s="702">
        <v>16.07</v>
      </c>
      <c r="H44" s="333" t="s">
        <v>259</v>
      </c>
      <c r="I44" s="333"/>
      <c r="J44" s="361"/>
      <c r="K44" s="934">
        <f t="shared" si="4"/>
        <v>-0.15511567500000001</v>
      </c>
      <c r="L44" s="702"/>
      <c r="M44" s="333"/>
      <c r="N44" s="333"/>
      <c r="O44" s="333"/>
      <c r="P44" s="921">
        <f t="shared" si="5"/>
        <v>0</v>
      </c>
      <c r="Q44" s="682"/>
    </row>
    <row r="45" spans="1:17" s="432" customFormat="1" ht="18">
      <c r="A45" s="726"/>
      <c r="B45" s="333" t="s">
        <v>310</v>
      </c>
      <c r="C45" s="683" t="s">
        <v>449</v>
      </c>
      <c r="D45" s="333"/>
      <c r="E45" s="333"/>
      <c r="F45" s="333"/>
      <c r="G45" s="702">
        <v>30.3</v>
      </c>
      <c r="H45" s="333" t="s">
        <v>259</v>
      </c>
      <c r="I45" s="333"/>
      <c r="J45" s="361"/>
      <c r="K45" s="934">
        <f t="shared" si="4"/>
        <v>-0.29247075</v>
      </c>
      <c r="L45" s="702"/>
      <c r="M45" s="333"/>
      <c r="N45" s="333"/>
      <c r="O45" s="333"/>
      <c r="P45" s="921">
        <f t="shared" si="5"/>
        <v>0</v>
      </c>
      <c r="Q45" s="682"/>
    </row>
    <row r="46" spans="1:17" s="432" customFormat="1" ht="18">
      <c r="A46" s="726"/>
      <c r="B46" s="333" t="s">
        <v>311</v>
      </c>
      <c r="C46" s="683" t="s">
        <v>449</v>
      </c>
      <c r="D46" s="333"/>
      <c r="E46" s="333"/>
      <c r="F46" s="333"/>
      <c r="G46" s="702">
        <v>6.06</v>
      </c>
      <c r="H46" s="333" t="s">
        <v>259</v>
      </c>
      <c r="I46" s="333"/>
      <c r="J46" s="361"/>
      <c r="K46" s="934">
        <f t="shared" si="4"/>
        <v>-5.8494149999999995E-2</v>
      </c>
      <c r="L46" s="702"/>
      <c r="M46" s="333"/>
      <c r="N46" s="333"/>
      <c r="O46" s="333"/>
      <c r="P46" s="921">
        <f t="shared" si="5"/>
        <v>0</v>
      </c>
      <c r="Q46" s="682"/>
    </row>
    <row r="47" spans="1:17" s="432" customFormat="1" ht="18.75" thickBot="1">
      <c r="A47" s="727"/>
      <c r="B47" s="694" t="s">
        <v>412</v>
      </c>
      <c r="C47" s="695" t="s">
        <v>449</v>
      </c>
      <c r="D47" s="45"/>
      <c r="E47" s="45"/>
      <c r="F47" s="696"/>
      <c r="G47" s="705">
        <v>0</v>
      </c>
      <c r="H47" s="694" t="s">
        <v>259</v>
      </c>
      <c r="I47" s="45"/>
      <c r="J47" s="697"/>
      <c r="K47" s="935">
        <f t="shared" si="4"/>
        <v>0</v>
      </c>
      <c r="L47" s="705"/>
      <c r="M47" s="45"/>
      <c r="N47" s="45"/>
      <c r="O47" s="45"/>
      <c r="P47" s="923">
        <f t="shared" si="5"/>
        <v>0</v>
      </c>
      <c r="Q47" s="701"/>
    </row>
    <row r="48" spans="1:17" s="432" customFormat="1" ht="18.75" thickBot="1">
      <c r="A48" s="259"/>
      <c r="B48" s="333"/>
      <c r="C48" s="683"/>
      <c r="D48" s="17"/>
      <c r="E48" s="17"/>
      <c r="F48" s="684"/>
      <c r="G48" s="709"/>
      <c r="H48" s="333"/>
      <c r="I48" s="17"/>
      <c r="J48" s="685"/>
      <c r="K48" s="934"/>
      <c r="L48" s="709"/>
      <c r="M48" s="17"/>
      <c r="N48" s="17"/>
      <c r="O48" s="17"/>
      <c r="P48" s="927"/>
      <c r="Q48" s="428"/>
    </row>
    <row r="49" spans="1:17" s="432" customFormat="1" ht="19.5" customHeight="1">
      <c r="A49" s="724" t="s">
        <v>460</v>
      </c>
      <c r="B49" s="706" t="s">
        <v>452</v>
      </c>
      <c r="C49" s="710"/>
      <c r="D49" s="451"/>
      <c r="E49" s="451"/>
      <c r="F49" s="755"/>
      <c r="G49" s="758"/>
      <c r="H49" s="711"/>
      <c r="I49" s="451"/>
      <c r="J49" s="712"/>
      <c r="K49" s="951"/>
      <c r="L49" s="451"/>
      <c r="M49" s="451"/>
      <c r="N49" s="451"/>
      <c r="O49" s="451"/>
      <c r="P49" s="957"/>
      <c r="Q49" s="713"/>
    </row>
    <row r="50" spans="1:17" s="376" customFormat="1" ht="18">
      <c r="A50" s="707">
        <v>1</v>
      </c>
      <c r="B50" s="616" t="s">
        <v>425</v>
      </c>
      <c r="C50" s="360">
        <v>5295115</v>
      </c>
      <c r="D50" s="588" t="s">
        <v>12</v>
      </c>
      <c r="E50" s="588" t="s">
        <v>307</v>
      </c>
      <c r="F50" s="434">
        <v>-100</v>
      </c>
      <c r="G50" s="288">
        <v>280902</v>
      </c>
      <c r="H50" s="289">
        <v>292629</v>
      </c>
      <c r="I50" s="272">
        <f>G50-H50</f>
        <v>-11727</v>
      </c>
      <c r="J50" s="272">
        <f>$F50*I50</f>
        <v>1172700</v>
      </c>
      <c r="K50" s="936">
        <f>J50/1000000</f>
        <v>1.1727000000000001</v>
      </c>
      <c r="L50" s="289">
        <v>984104</v>
      </c>
      <c r="M50" s="289">
        <v>984104</v>
      </c>
      <c r="N50" s="272">
        <f>L50-M50</f>
        <v>0</v>
      </c>
      <c r="O50" s="272">
        <f>$F50*N50</f>
        <v>0</v>
      </c>
      <c r="P50" s="824">
        <f>O50/1000000</f>
        <v>0</v>
      </c>
      <c r="Q50" s="677"/>
    </row>
    <row r="51" spans="1:17" s="376" customFormat="1" ht="18">
      <c r="A51" s="681"/>
      <c r="B51" s="616"/>
      <c r="C51" s="360"/>
      <c r="D51" s="588"/>
      <c r="E51" s="588"/>
      <c r="F51" s="434"/>
      <c r="G51" s="288"/>
      <c r="H51" s="428"/>
      <c r="I51" s="78" t="s">
        <v>453</v>
      </c>
      <c r="J51" s="272"/>
      <c r="K51" s="937">
        <f>K50</f>
        <v>1.1727000000000001</v>
      </c>
      <c r="L51" s="289"/>
      <c r="M51" s="289"/>
      <c r="N51" s="272"/>
      <c r="O51" s="272"/>
      <c r="P51" s="837">
        <f>P50</f>
        <v>0</v>
      </c>
      <c r="Q51" s="677"/>
    </row>
    <row r="52" spans="1:17" s="376" customFormat="1" ht="16.5">
      <c r="A52" s="681"/>
      <c r="B52" s="540" t="s">
        <v>473</v>
      </c>
      <c r="C52" s="429"/>
      <c r="D52" s="430"/>
      <c r="E52" s="430"/>
      <c r="F52" s="431"/>
      <c r="G52" s="288"/>
      <c r="H52" s="78"/>
      <c r="I52" s="272"/>
      <c r="J52" s="272"/>
      <c r="K52" s="937"/>
      <c r="L52" s="289"/>
      <c r="M52" s="289"/>
      <c r="N52" s="272"/>
      <c r="O52" s="272"/>
      <c r="P52" s="837"/>
      <c r="Q52" s="677"/>
    </row>
    <row r="53" spans="1:17" s="376" customFormat="1" ht="18">
      <c r="A53" s="681"/>
      <c r="B53" s="333" t="s">
        <v>257</v>
      </c>
      <c r="C53" s="683" t="s">
        <v>258</v>
      </c>
      <c r="D53" s="333"/>
      <c r="E53" s="333"/>
      <c r="F53" s="756"/>
      <c r="G53" s="702">
        <v>32.6464</v>
      </c>
      <c r="H53" s="333" t="s">
        <v>259</v>
      </c>
      <c r="I53" s="244"/>
      <c r="J53" s="357"/>
      <c r="K53" s="938">
        <f t="shared" ref="K53:K58" si="6">($K$51*G53)/100</f>
        <v>0.38284433280000002</v>
      </c>
      <c r="L53" s="709"/>
      <c r="M53" s="333"/>
      <c r="N53" s="731"/>
      <c r="O53" s="357"/>
      <c r="P53" s="884">
        <f>($P$51*G53)/100</f>
        <v>0</v>
      </c>
      <c r="Q53" s="732"/>
    </row>
    <row r="54" spans="1:17" s="376" customFormat="1" ht="18">
      <c r="A54" s="681"/>
      <c r="B54" s="333" t="s">
        <v>308</v>
      </c>
      <c r="C54" s="683" t="s">
        <v>258</v>
      </c>
      <c r="D54" s="333"/>
      <c r="E54" s="333"/>
      <c r="F54" s="756"/>
      <c r="G54" s="702">
        <v>41.527900000000002</v>
      </c>
      <c r="H54" s="333" t="s">
        <v>259</v>
      </c>
      <c r="I54" s="709"/>
      <c r="J54" s="357"/>
      <c r="K54" s="938">
        <f t="shared" si="6"/>
        <v>0.48699768330000004</v>
      </c>
      <c r="L54" s="709"/>
      <c r="M54" s="17"/>
      <c r="N54" s="731"/>
      <c r="O54" s="357"/>
      <c r="P54" s="884">
        <f>($P$51*G54)/100</f>
        <v>0</v>
      </c>
      <c r="Q54" s="732"/>
    </row>
    <row r="55" spans="1:17" s="376" customFormat="1" ht="18">
      <c r="A55" s="681"/>
      <c r="B55" s="333" t="s">
        <v>309</v>
      </c>
      <c r="C55" s="683" t="s">
        <v>258</v>
      </c>
      <c r="D55" s="333"/>
      <c r="E55" s="333"/>
      <c r="F55" s="756"/>
      <c r="G55" s="702">
        <v>20.021599999999999</v>
      </c>
      <c r="H55" s="333" t="s">
        <v>259</v>
      </c>
      <c r="I55" s="244"/>
      <c r="J55" s="357"/>
      <c r="K55" s="938">
        <f t="shared" si="6"/>
        <v>0.23479330320000003</v>
      </c>
      <c r="L55" s="709"/>
      <c r="M55" s="333"/>
      <c r="N55" s="731"/>
      <c r="O55" s="357"/>
      <c r="P55" s="884">
        <f>($P$51*G55)/100</f>
        <v>0</v>
      </c>
      <c r="Q55" s="732"/>
    </row>
    <row r="56" spans="1:17" s="376" customFormat="1" ht="18">
      <c r="A56" s="681"/>
      <c r="B56" s="333" t="s">
        <v>310</v>
      </c>
      <c r="C56" s="683" t="s">
        <v>258</v>
      </c>
      <c r="D56" s="333"/>
      <c r="E56" s="333"/>
      <c r="F56" s="756"/>
      <c r="G56" s="702">
        <v>4.1367000000000003</v>
      </c>
      <c r="H56" s="333" t="s">
        <v>259</v>
      </c>
      <c r="I56" s="244"/>
      <c r="J56" s="357"/>
      <c r="K56" s="938">
        <f t="shared" si="6"/>
        <v>4.8511080900000003E-2</v>
      </c>
      <c r="L56" s="709"/>
      <c r="M56" s="333"/>
      <c r="N56" s="731"/>
      <c r="O56" s="357"/>
      <c r="P56" s="884">
        <f>($P$51*G56)/100</f>
        <v>0</v>
      </c>
      <c r="Q56" s="732"/>
    </row>
    <row r="57" spans="1:17" s="376" customFormat="1" ht="18">
      <c r="A57" s="681"/>
      <c r="B57" s="333" t="s">
        <v>311</v>
      </c>
      <c r="C57" s="683" t="s">
        <v>258</v>
      </c>
      <c r="D57" s="333"/>
      <c r="E57" s="333"/>
      <c r="F57" s="756"/>
      <c r="G57" s="702">
        <v>0.97140000000000004</v>
      </c>
      <c r="H57" s="333" t="s">
        <v>259</v>
      </c>
      <c r="I57" s="244"/>
      <c r="J57" s="357"/>
      <c r="K57" s="938">
        <f t="shared" si="6"/>
        <v>1.1391607800000002E-2</v>
      </c>
      <c r="L57" s="709"/>
      <c r="M57" s="333"/>
      <c r="N57" s="731"/>
      <c r="O57" s="357"/>
      <c r="P57" s="884">
        <f>($P$51*G57)/100</f>
        <v>0</v>
      </c>
      <c r="Q57" s="732"/>
    </row>
    <row r="58" spans="1:17" s="376" customFormat="1" ht="18.75" thickBot="1">
      <c r="A58" s="714"/>
      <c r="B58" s="694" t="s">
        <v>412</v>
      </c>
      <c r="C58" s="695" t="s">
        <v>258</v>
      </c>
      <c r="D58" s="45"/>
      <c r="E58" s="45"/>
      <c r="F58" s="757"/>
      <c r="G58" s="705">
        <v>0.69599999999999995</v>
      </c>
      <c r="H58" s="694" t="s">
        <v>259</v>
      </c>
      <c r="I58" s="728"/>
      <c r="J58" s="728"/>
      <c r="K58" s="952">
        <f t="shared" si="6"/>
        <v>8.1619919999999999E-3</v>
      </c>
      <c r="L58" s="736"/>
      <c r="M58" s="45"/>
      <c r="N58" s="454"/>
      <c r="O58" s="729"/>
      <c r="P58" s="844">
        <f>($P$51*G53)/100</f>
        <v>0</v>
      </c>
      <c r="Q58" s="733"/>
    </row>
    <row r="59" spans="1:17" s="376" customFormat="1" ht="18">
      <c r="A59" s="75"/>
      <c r="B59" s="333"/>
      <c r="C59" s="665"/>
      <c r="D59" s="17"/>
      <c r="E59" s="17"/>
      <c r="F59" s="684"/>
      <c r="G59" s="709"/>
      <c r="H59" s="333"/>
      <c r="I59" s="17"/>
      <c r="J59" s="685"/>
      <c r="K59" s="934"/>
      <c r="L59" s="709"/>
      <c r="M59" s="17"/>
      <c r="N59" s="17"/>
      <c r="O59" s="17"/>
      <c r="P59" s="921"/>
      <c r="Q59" s="403"/>
    </row>
    <row r="60" spans="1:17" s="376" customFormat="1" ht="20.25" thickBot="1">
      <c r="A60" s="735" t="s">
        <v>461</v>
      </c>
      <c r="B60" s="1016" t="s">
        <v>464</v>
      </c>
      <c r="C60" s="1016"/>
      <c r="D60" s="1016"/>
      <c r="E60" s="1016"/>
      <c r="F60" s="696"/>
      <c r="G60" s="736"/>
      <c r="H60" s="694"/>
      <c r="I60" s="45"/>
      <c r="J60" s="697"/>
      <c r="K60" s="935"/>
      <c r="L60" s="736"/>
      <c r="M60" s="45"/>
      <c r="N60" s="45"/>
      <c r="O60" s="45"/>
      <c r="P60" s="921"/>
      <c r="Q60" s="454"/>
    </row>
    <row r="61" spans="1:17" s="376" customFormat="1" ht="36">
      <c r="A61" s="993">
        <v>1</v>
      </c>
      <c r="B61" s="994" t="s">
        <v>527</v>
      </c>
      <c r="C61" s="995" t="s">
        <v>443</v>
      </c>
      <c r="D61" s="996" t="s">
        <v>432</v>
      </c>
      <c r="E61" s="997" t="s">
        <v>307</v>
      </c>
      <c r="F61" s="998">
        <v>-240000</v>
      </c>
      <c r="G61" s="999">
        <v>-2.69</v>
      </c>
      <c r="H61" s="1000">
        <v>-2.48</v>
      </c>
      <c r="I61" s="1001">
        <f>G61-H61</f>
        <v>-0.20999999999999996</v>
      </c>
      <c r="J61" s="1001">
        <f>$F61*I61</f>
        <v>50399.999999999993</v>
      </c>
      <c r="K61" s="1002">
        <f>J61/1000000</f>
        <v>5.0399999999999993E-2</v>
      </c>
      <c r="L61" s="804">
        <v>-29.03</v>
      </c>
      <c r="M61" s="805">
        <v>-28.44</v>
      </c>
      <c r="N61" s="398">
        <f>L61-M61</f>
        <v>-0.58999999999999986</v>
      </c>
      <c r="O61" s="398">
        <f>$F61*N61</f>
        <v>141599.99999999997</v>
      </c>
      <c r="P61" s="1002">
        <f>O61/1000000</f>
        <v>0.14159999999999998</v>
      </c>
      <c r="Q61" s="737"/>
    </row>
    <row r="62" spans="1:17" s="376" customFormat="1" ht="16.5">
      <c r="A62" s="725"/>
      <c r="B62" s="540" t="s">
        <v>455</v>
      </c>
      <c r="C62" s="429"/>
      <c r="D62" s="430"/>
      <c r="E62" s="430"/>
      <c r="F62" s="431"/>
      <c r="G62" s="288"/>
      <c r="H62" s="78"/>
      <c r="I62" s="272"/>
      <c r="J62" s="272"/>
      <c r="K62" s="937"/>
      <c r="L62" s="288"/>
      <c r="M62" s="289"/>
      <c r="N62" s="272"/>
      <c r="O62" s="272"/>
      <c r="P62" s="847"/>
      <c r="Q62" s="380"/>
    </row>
    <row r="63" spans="1:17" s="376" customFormat="1" ht="18">
      <c r="A63" s="726"/>
      <c r="B63" s="333" t="s">
        <v>257</v>
      </c>
      <c r="C63" s="683" t="s">
        <v>449</v>
      </c>
      <c r="D63" s="333"/>
      <c r="E63" s="333"/>
      <c r="F63" s="333"/>
      <c r="G63" s="702">
        <v>30.09</v>
      </c>
      <c r="H63" s="333" t="s">
        <v>259</v>
      </c>
      <c r="I63" s="333"/>
      <c r="J63" s="361"/>
      <c r="K63" s="939">
        <f t="shared" ref="K63:K68" si="7">($K$61*G63)/100</f>
        <v>1.5165359999999999E-2</v>
      </c>
      <c r="L63" s="702"/>
      <c r="M63" s="333"/>
      <c r="N63" s="333"/>
      <c r="O63" s="333"/>
      <c r="P63" s="925">
        <f t="shared" ref="P63:P68" si="8">($P$61*G63)/100</f>
        <v>4.2607439999999989E-2</v>
      </c>
      <c r="Q63" s="380"/>
    </row>
    <row r="64" spans="1:17" s="376" customFormat="1" ht="18">
      <c r="A64" s="726"/>
      <c r="B64" s="333" t="s">
        <v>308</v>
      </c>
      <c r="C64" s="683" t="s">
        <v>449</v>
      </c>
      <c r="D64" s="333"/>
      <c r="E64" s="333"/>
      <c r="F64" s="333"/>
      <c r="G64" s="702">
        <v>41.72</v>
      </c>
      <c r="H64" s="333" t="s">
        <v>259</v>
      </c>
      <c r="I64" s="333"/>
      <c r="J64" s="361"/>
      <c r="K64" s="939">
        <f t="shared" si="7"/>
        <v>2.1026879999999998E-2</v>
      </c>
      <c r="L64" s="702"/>
      <c r="M64" s="17"/>
      <c r="N64" s="333"/>
      <c r="O64" s="333"/>
      <c r="P64" s="925">
        <f t="shared" si="8"/>
        <v>5.9075519999999992E-2</v>
      </c>
      <c r="Q64" s="380"/>
    </row>
    <row r="65" spans="1:256" s="376" customFormat="1" ht="18">
      <c r="A65" s="726"/>
      <c r="B65" s="333" t="s">
        <v>309</v>
      </c>
      <c r="C65" s="683" t="s">
        <v>449</v>
      </c>
      <c r="D65" s="333"/>
      <c r="E65" s="333"/>
      <c r="F65" s="333"/>
      <c r="G65" s="702">
        <v>23.33</v>
      </c>
      <c r="H65" s="333" t="s">
        <v>259</v>
      </c>
      <c r="I65" s="333"/>
      <c r="J65" s="361"/>
      <c r="K65" s="939">
        <f t="shared" si="7"/>
        <v>1.1758319999999997E-2</v>
      </c>
      <c r="L65" s="702"/>
      <c r="M65" s="333"/>
      <c r="N65" s="333"/>
      <c r="O65" s="333"/>
      <c r="P65" s="925">
        <f t="shared" si="8"/>
        <v>3.3035279999999993E-2</v>
      </c>
      <c r="Q65" s="380"/>
    </row>
    <row r="66" spans="1:256" s="376" customFormat="1" ht="18">
      <c r="A66" s="726"/>
      <c r="B66" s="333" t="s">
        <v>310</v>
      </c>
      <c r="C66" s="683" t="s">
        <v>449</v>
      </c>
      <c r="D66" s="333"/>
      <c r="E66" s="333"/>
      <c r="F66" s="333"/>
      <c r="G66" s="702">
        <v>4.8600000000000003</v>
      </c>
      <c r="H66" s="333" t="s">
        <v>259</v>
      </c>
      <c r="I66" s="333"/>
      <c r="J66" s="361"/>
      <c r="K66" s="939">
        <f t="shared" si="7"/>
        <v>2.4494399999999998E-3</v>
      </c>
      <c r="L66" s="702"/>
      <c r="M66" s="333"/>
      <c r="N66" s="333"/>
      <c r="O66" s="333"/>
      <c r="P66" s="925">
        <f t="shared" si="8"/>
        <v>6.8817599999999989E-3</v>
      </c>
      <c r="Q66" s="380"/>
    </row>
    <row r="67" spans="1:256" s="376" customFormat="1" ht="18">
      <c r="A67" s="726"/>
      <c r="B67" s="333" t="s">
        <v>311</v>
      </c>
      <c r="C67" s="683" t="s">
        <v>449</v>
      </c>
      <c r="D67" s="333"/>
      <c r="E67" s="333"/>
      <c r="F67" s="333"/>
      <c r="G67" s="702">
        <v>0</v>
      </c>
      <c r="H67" s="333" t="s">
        <v>259</v>
      </c>
      <c r="I67" s="333"/>
      <c r="J67" s="361"/>
      <c r="K67" s="939">
        <f t="shared" si="7"/>
        <v>0</v>
      </c>
      <c r="L67" s="702"/>
      <c r="M67" s="333"/>
      <c r="N67" s="333"/>
      <c r="O67" s="333"/>
      <c r="P67" s="925">
        <f t="shared" si="8"/>
        <v>0</v>
      </c>
      <c r="Q67" s="380"/>
    </row>
    <row r="68" spans="1:256" s="376" customFormat="1" ht="18.75" thickBot="1">
      <c r="A68" s="727"/>
      <c r="B68" s="694" t="s">
        <v>412</v>
      </c>
      <c r="C68" s="695" t="s">
        <v>449</v>
      </c>
      <c r="D68" s="45"/>
      <c r="E68" s="45"/>
      <c r="F68" s="696"/>
      <c r="G68" s="705">
        <v>0</v>
      </c>
      <c r="H68" s="694" t="s">
        <v>259</v>
      </c>
      <c r="I68" s="45"/>
      <c r="J68" s="697"/>
      <c r="K68" s="940">
        <f t="shared" si="7"/>
        <v>0</v>
      </c>
      <c r="L68" s="705"/>
      <c r="M68" s="45"/>
      <c r="N68" s="45"/>
      <c r="O68" s="45"/>
      <c r="P68" s="926">
        <f t="shared" si="8"/>
        <v>0</v>
      </c>
      <c r="Q68" s="738"/>
    </row>
    <row r="69" spans="1:256" s="376" customFormat="1" ht="18.75" thickBot="1">
      <c r="A69" s="726"/>
      <c r="B69" s="333"/>
      <c r="C69" s="683"/>
      <c r="D69" s="17"/>
      <c r="E69" s="17"/>
      <c r="F69" s="684"/>
      <c r="G69" s="759"/>
      <c r="H69" s="333"/>
      <c r="I69" s="17"/>
      <c r="J69" s="685"/>
      <c r="K69" s="941"/>
      <c r="L69" s="709"/>
      <c r="M69" s="17"/>
      <c r="N69" s="17"/>
      <c r="O69" s="17"/>
      <c r="P69" s="927"/>
      <c r="Q69" s="542"/>
    </row>
    <row r="70" spans="1:256" s="432" customFormat="1" ht="19.5">
      <c r="A70" s="724" t="s">
        <v>465</v>
      </c>
      <c r="B70" s="723" t="s">
        <v>466</v>
      </c>
      <c r="C70" s="715"/>
      <c r="D70" s="716"/>
      <c r="E70" s="716"/>
      <c r="F70" s="715"/>
      <c r="G70" s="289"/>
      <c r="H70" s="718"/>
      <c r="I70" s="719"/>
      <c r="J70" s="719"/>
      <c r="K70" s="942"/>
      <c r="L70" s="699"/>
      <c r="M70" s="717"/>
      <c r="N70" s="719"/>
      <c r="O70" s="719"/>
      <c r="P70" s="928"/>
      <c r="Q70" s="737"/>
    </row>
    <row r="71" spans="1:256" s="432" customFormat="1" ht="18">
      <c r="A71" s="726" t="s">
        <v>256</v>
      </c>
      <c r="B71" s="333" t="s">
        <v>257</v>
      </c>
      <c r="C71" s="428"/>
      <c r="D71" s="333"/>
      <c r="E71" s="333"/>
      <c r="F71" s="259" t="s">
        <v>446</v>
      </c>
      <c r="G71" s="702"/>
      <c r="H71" s="333"/>
      <c r="I71" s="333"/>
      <c r="J71" s="361"/>
      <c r="K71" s="934">
        <f t="shared" ref="K71:K76" si="9">SUM(K16,K28,K42,K53,K63)</f>
        <v>7.7739323178000008</v>
      </c>
      <c r="L71" s="702"/>
      <c r="M71" s="333"/>
      <c r="N71" s="333"/>
      <c r="O71" s="333"/>
      <c r="P71" s="921">
        <f t="shared" ref="P71:P76" si="10">SUM(P16,P28,P42,P53,P63)</f>
        <v>7.0931439999999985E-2</v>
      </c>
      <c r="Q71" s="380"/>
      <c r="R71" s="367"/>
      <c r="S71" s="368"/>
      <c r="T71" s="367"/>
      <c r="U71" s="367"/>
      <c r="V71" s="367"/>
      <c r="W71" s="154"/>
      <c r="X71" s="367"/>
      <c r="Y71" s="367"/>
      <c r="Z71" s="369"/>
      <c r="AA71" s="367"/>
      <c r="AB71" s="367"/>
      <c r="AC71" s="367"/>
      <c r="AD71" s="367"/>
      <c r="AE71" s="367"/>
      <c r="AF71" s="367"/>
      <c r="AG71" s="366"/>
      <c r="AH71" s="367"/>
      <c r="AI71" s="368"/>
      <c r="AJ71" s="367"/>
      <c r="AK71" s="367"/>
      <c r="AL71" s="367"/>
      <c r="AM71" s="154"/>
      <c r="AN71" s="367"/>
      <c r="AO71" s="367"/>
      <c r="AP71" s="369"/>
      <c r="AQ71" s="367"/>
      <c r="AR71" s="367"/>
      <c r="AS71" s="367"/>
      <c r="AT71" s="367"/>
      <c r="AU71" s="367"/>
      <c r="AV71" s="367"/>
      <c r="AW71" s="366"/>
      <c r="AX71" s="367"/>
      <c r="AY71" s="368"/>
      <c r="AZ71" s="367"/>
      <c r="BA71" s="367"/>
      <c r="BB71" s="367"/>
      <c r="BC71" s="154"/>
      <c r="BD71" s="367"/>
      <c r="BE71" s="367"/>
      <c r="BF71" s="369"/>
      <c r="BG71" s="367"/>
      <c r="BH71" s="367"/>
      <c r="BI71" s="367"/>
      <c r="BJ71" s="367"/>
      <c r="BK71" s="367"/>
      <c r="BL71" s="367"/>
      <c r="BM71" s="366"/>
      <c r="BN71" s="367"/>
      <c r="BO71" s="368"/>
      <c r="BP71" s="367"/>
      <c r="BQ71" s="367"/>
      <c r="BR71" s="367"/>
      <c r="BS71" s="154"/>
      <c r="BT71" s="367"/>
      <c r="BU71" s="367"/>
      <c r="BV71" s="369"/>
      <c r="BW71" s="367"/>
      <c r="BX71" s="367"/>
      <c r="BY71" s="367"/>
      <c r="BZ71" s="367"/>
      <c r="CA71" s="367"/>
      <c r="CB71" s="367"/>
      <c r="CC71" s="366"/>
      <c r="CD71" s="367"/>
      <c r="CE71" s="368"/>
      <c r="CF71" s="367"/>
      <c r="CG71" s="367"/>
      <c r="CH71" s="367"/>
      <c r="CI71" s="154"/>
      <c r="CJ71" s="367"/>
      <c r="CK71" s="367"/>
      <c r="CL71" s="369"/>
      <c r="CM71" s="367"/>
      <c r="CN71" s="367"/>
      <c r="CO71" s="367"/>
      <c r="CP71" s="367"/>
      <c r="CQ71" s="367"/>
      <c r="CR71" s="367"/>
      <c r="CS71" s="366"/>
      <c r="CT71" s="367"/>
      <c r="CU71" s="368"/>
      <c r="CV71" s="367"/>
      <c r="CW71" s="367"/>
      <c r="CX71" s="367"/>
      <c r="CY71" s="154"/>
      <c r="CZ71" s="367"/>
      <c r="DA71" s="367"/>
      <c r="DB71" s="369"/>
      <c r="DC71" s="367"/>
      <c r="DD71" s="367"/>
      <c r="DE71" s="367"/>
      <c r="DF71" s="367"/>
      <c r="DG71" s="367"/>
      <c r="DH71" s="367"/>
      <c r="DI71" s="366"/>
      <c r="DJ71" s="367"/>
      <c r="DK71" s="368"/>
      <c r="DL71" s="367"/>
      <c r="DM71" s="367"/>
      <c r="DN71" s="367"/>
      <c r="DO71" s="154"/>
      <c r="DP71" s="367"/>
      <c r="DQ71" s="367"/>
      <c r="DR71" s="369"/>
      <c r="DS71" s="367"/>
      <c r="DT71" s="367"/>
      <c r="DU71" s="367"/>
      <c r="DV71" s="367"/>
      <c r="DW71" s="367"/>
      <c r="DX71" s="367"/>
      <c r="DY71" s="366"/>
      <c r="DZ71" s="367"/>
      <c r="EA71" s="368"/>
      <c r="EB71" s="367"/>
      <c r="EC71" s="367"/>
      <c r="ED71" s="367"/>
      <c r="EE71" s="154"/>
      <c r="EF71" s="367"/>
      <c r="EG71" s="367"/>
      <c r="EH71" s="369"/>
      <c r="EI71" s="367"/>
      <c r="EJ71" s="367"/>
      <c r="EK71" s="367"/>
      <c r="EL71" s="367"/>
      <c r="EM71" s="367"/>
      <c r="EN71" s="367"/>
      <c r="EO71" s="366"/>
      <c r="EP71" s="367"/>
      <c r="EQ71" s="368"/>
      <c r="ER71" s="367"/>
      <c r="ES71" s="367"/>
      <c r="ET71" s="367"/>
      <c r="EU71" s="154"/>
      <c r="EV71" s="367"/>
      <c r="EW71" s="367"/>
      <c r="EX71" s="369"/>
      <c r="EY71" s="367"/>
      <c r="EZ71" s="367"/>
      <c r="FA71" s="367"/>
      <c r="FB71" s="367"/>
      <c r="FC71" s="367"/>
      <c r="FD71" s="367"/>
      <c r="FE71" s="366"/>
      <c r="FF71" s="367"/>
      <c r="FG71" s="368"/>
      <c r="FH71" s="367"/>
      <c r="FI71" s="367"/>
      <c r="FJ71" s="367"/>
      <c r="FK71" s="154"/>
      <c r="FL71" s="367"/>
      <c r="FM71" s="367"/>
      <c r="FN71" s="369"/>
      <c r="FO71" s="367"/>
      <c r="FP71" s="367"/>
      <c r="FQ71" s="367"/>
      <c r="FR71" s="367"/>
      <c r="FS71" s="367"/>
      <c r="FT71" s="367"/>
      <c r="FU71" s="366"/>
      <c r="FV71" s="367"/>
      <c r="FW71" s="368"/>
      <c r="FX71" s="367"/>
      <c r="FY71" s="367"/>
      <c r="FZ71" s="367"/>
      <c r="GA71" s="154"/>
      <c r="GB71" s="367"/>
      <c r="GC71" s="367"/>
      <c r="GD71" s="369"/>
      <c r="GE71" s="367"/>
      <c r="GF71" s="367"/>
      <c r="GG71" s="367"/>
      <c r="GH71" s="367"/>
      <c r="GI71" s="367"/>
      <c r="GJ71" s="367"/>
      <c r="GK71" s="366"/>
      <c r="GL71" s="367"/>
      <c r="GM71" s="368"/>
      <c r="GN71" s="367"/>
      <c r="GO71" s="367"/>
      <c r="GP71" s="367"/>
      <c r="GQ71" s="154"/>
      <c r="GR71" s="367"/>
      <c r="GS71" s="367"/>
      <c r="GT71" s="369"/>
      <c r="GU71" s="367"/>
      <c r="GV71" s="367"/>
      <c r="GW71" s="367"/>
      <c r="GX71" s="367"/>
      <c r="GY71" s="367"/>
      <c r="GZ71" s="367"/>
      <c r="HA71" s="366"/>
      <c r="HB71" s="367"/>
      <c r="HC71" s="368"/>
      <c r="HD71" s="367"/>
      <c r="HE71" s="367"/>
      <c r="HF71" s="367"/>
      <c r="HG71" s="154"/>
      <c r="HH71" s="367"/>
      <c r="HI71" s="367"/>
      <c r="HJ71" s="369"/>
      <c r="HK71" s="367"/>
      <c r="HL71" s="367"/>
      <c r="HM71" s="367"/>
      <c r="HN71" s="367"/>
      <c r="HO71" s="367"/>
      <c r="HP71" s="367"/>
      <c r="HQ71" s="366"/>
      <c r="HR71" s="367"/>
      <c r="HS71" s="368"/>
      <c r="HT71" s="367"/>
      <c r="HU71" s="367"/>
      <c r="HV71" s="367"/>
      <c r="HW71" s="154"/>
      <c r="HX71" s="367"/>
      <c r="HY71" s="367"/>
      <c r="HZ71" s="369"/>
      <c r="IA71" s="367"/>
      <c r="IB71" s="367"/>
      <c r="IC71" s="367"/>
      <c r="ID71" s="367"/>
      <c r="IE71" s="367"/>
      <c r="IF71" s="367"/>
      <c r="IG71" s="366"/>
      <c r="IH71" s="367"/>
      <c r="II71" s="368"/>
      <c r="IJ71" s="367"/>
      <c r="IK71" s="367"/>
      <c r="IL71" s="367"/>
      <c r="IM71" s="154"/>
      <c r="IN71" s="367"/>
      <c r="IO71" s="367"/>
      <c r="IP71" s="369"/>
      <c r="IQ71" s="367"/>
      <c r="IR71" s="367"/>
      <c r="IS71" s="367"/>
      <c r="IT71" s="367"/>
      <c r="IU71" s="367"/>
      <c r="IV71" s="367"/>
    </row>
    <row r="72" spans="1:256" s="432" customFormat="1" ht="18">
      <c r="A72" s="726" t="s">
        <v>260</v>
      </c>
      <c r="B72" s="333" t="s">
        <v>308</v>
      </c>
      <c r="C72" s="428"/>
      <c r="D72" s="333"/>
      <c r="E72" s="333"/>
      <c r="F72" s="259" t="s">
        <v>446</v>
      </c>
      <c r="G72" s="702"/>
      <c r="H72" s="333"/>
      <c r="I72" s="333"/>
      <c r="J72" s="361"/>
      <c r="K72" s="934">
        <f t="shared" si="9"/>
        <v>10.8248691133</v>
      </c>
      <c r="L72" s="702"/>
      <c r="M72" s="17"/>
      <c r="N72" s="333"/>
      <c r="O72" s="333"/>
      <c r="P72" s="921">
        <f t="shared" si="10"/>
        <v>9.9631219999999993E-2</v>
      </c>
      <c r="Q72" s="380"/>
      <c r="R72" s="367"/>
      <c r="S72" s="368"/>
      <c r="T72" s="367"/>
      <c r="U72" s="367"/>
      <c r="V72" s="367"/>
      <c r="W72" s="154"/>
      <c r="X72" s="367"/>
      <c r="Y72" s="367"/>
      <c r="Z72" s="369"/>
      <c r="AA72" s="367"/>
      <c r="AB72" s="367"/>
      <c r="AC72"/>
      <c r="AD72" s="367"/>
      <c r="AE72" s="367"/>
      <c r="AF72" s="367"/>
      <c r="AG72" s="366"/>
      <c r="AH72" s="367"/>
      <c r="AI72" s="368"/>
      <c r="AJ72" s="367"/>
      <c r="AK72" s="367"/>
      <c r="AL72" s="367"/>
      <c r="AM72" s="154"/>
      <c r="AN72" s="367"/>
      <c r="AO72" s="367"/>
      <c r="AP72" s="369"/>
      <c r="AQ72" s="367"/>
      <c r="AR72" s="367"/>
      <c r="AS72"/>
      <c r="AT72" s="367"/>
      <c r="AU72" s="367"/>
      <c r="AV72" s="367"/>
      <c r="AW72" s="366"/>
      <c r="AX72" s="367"/>
      <c r="AY72" s="368"/>
      <c r="AZ72" s="367"/>
      <c r="BA72" s="367"/>
      <c r="BB72" s="367"/>
      <c r="BC72" s="154"/>
      <c r="BD72" s="367"/>
      <c r="BE72" s="367"/>
      <c r="BF72" s="369"/>
      <c r="BG72" s="367"/>
      <c r="BH72" s="367"/>
      <c r="BI72"/>
      <c r="BJ72" s="367"/>
      <c r="BK72" s="367"/>
      <c r="BL72" s="367"/>
      <c r="BM72" s="366"/>
      <c r="BN72" s="367"/>
      <c r="BO72" s="368"/>
      <c r="BP72" s="367"/>
      <c r="BQ72" s="367"/>
      <c r="BR72" s="367"/>
      <c r="BS72" s="154"/>
      <c r="BT72" s="367"/>
      <c r="BU72" s="367"/>
      <c r="BV72" s="369"/>
      <c r="BW72" s="367"/>
      <c r="BX72" s="367"/>
      <c r="BY72"/>
      <c r="BZ72" s="367"/>
      <c r="CA72" s="367"/>
      <c r="CB72" s="367"/>
      <c r="CC72" s="366"/>
      <c r="CD72" s="367"/>
      <c r="CE72" s="368"/>
      <c r="CF72" s="367"/>
      <c r="CG72" s="367"/>
      <c r="CH72" s="367"/>
      <c r="CI72" s="154"/>
      <c r="CJ72" s="367"/>
      <c r="CK72" s="367"/>
      <c r="CL72" s="369"/>
      <c r="CM72" s="367"/>
      <c r="CN72" s="367"/>
      <c r="CO72"/>
      <c r="CP72" s="367"/>
      <c r="CQ72" s="367"/>
      <c r="CR72" s="367"/>
      <c r="CS72" s="366"/>
      <c r="CT72" s="367"/>
      <c r="CU72" s="368"/>
      <c r="CV72" s="367"/>
      <c r="CW72" s="367"/>
      <c r="CX72" s="367"/>
      <c r="CY72" s="154"/>
      <c r="CZ72" s="367"/>
      <c r="DA72" s="367"/>
      <c r="DB72" s="369"/>
      <c r="DC72" s="367"/>
      <c r="DD72" s="367"/>
      <c r="DE72"/>
      <c r="DF72" s="367"/>
      <c r="DG72" s="367"/>
      <c r="DH72" s="367"/>
      <c r="DI72" s="366"/>
      <c r="DJ72" s="367"/>
      <c r="DK72" s="368"/>
      <c r="DL72" s="367"/>
      <c r="DM72" s="367"/>
      <c r="DN72" s="367"/>
      <c r="DO72" s="154"/>
      <c r="DP72" s="367"/>
      <c r="DQ72" s="367"/>
      <c r="DR72" s="369"/>
      <c r="DS72" s="367"/>
      <c r="DT72" s="367"/>
      <c r="DU72"/>
      <c r="DV72" s="367"/>
      <c r="DW72" s="367"/>
      <c r="DX72" s="367"/>
      <c r="DY72" s="366"/>
      <c r="DZ72" s="367"/>
      <c r="EA72" s="368"/>
      <c r="EB72" s="367"/>
      <c r="EC72" s="367"/>
      <c r="ED72" s="367"/>
      <c r="EE72" s="154"/>
      <c r="EF72" s="367"/>
      <c r="EG72" s="367"/>
      <c r="EH72" s="369"/>
      <c r="EI72" s="367"/>
      <c r="EJ72" s="367"/>
      <c r="EK72"/>
      <c r="EL72" s="367"/>
      <c r="EM72" s="367"/>
      <c r="EN72" s="367"/>
      <c r="EO72" s="366"/>
      <c r="EP72" s="367"/>
      <c r="EQ72" s="368"/>
      <c r="ER72" s="367"/>
      <c r="ES72" s="367"/>
      <c r="ET72" s="367"/>
      <c r="EU72" s="154"/>
      <c r="EV72" s="367"/>
      <c r="EW72" s="367"/>
      <c r="EX72" s="369"/>
      <c r="EY72" s="367"/>
      <c r="EZ72" s="367"/>
      <c r="FA72"/>
      <c r="FB72" s="367"/>
      <c r="FC72" s="367"/>
      <c r="FD72" s="367"/>
      <c r="FE72" s="366"/>
      <c r="FF72" s="367"/>
      <c r="FG72" s="368"/>
      <c r="FH72" s="367"/>
      <c r="FI72" s="367"/>
      <c r="FJ72" s="367"/>
      <c r="FK72" s="154"/>
      <c r="FL72" s="367"/>
      <c r="FM72" s="367"/>
      <c r="FN72" s="369"/>
      <c r="FO72" s="367"/>
      <c r="FP72" s="367"/>
      <c r="FQ72"/>
      <c r="FR72" s="367"/>
      <c r="FS72" s="367"/>
      <c r="FT72" s="367"/>
      <c r="FU72" s="366"/>
      <c r="FV72" s="367"/>
      <c r="FW72" s="368"/>
      <c r="FX72" s="367"/>
      <c r="FY72" s="367"/>
      <c r="FZ72" s="367"/>
      <c r="GA72" s="154"/>
      <c r="GB72" s="367"/>
      <c r="GC72" s="367"/>
      <c r="GD72" s="369"/>
      <c r="GE72" s="367"/>
      <c r="GF72" s="367"/>
      <c r="GG72"/>
      <c r="GH72" s="367"/>
      <c r="GI72" s="367"/>
      <c r="GJ72" s="367"/>
      <c r="GK72" s="366"/>
      <c r="GL72" s="367"/>
      <c r="GM72" s="368"/>
      <c r="GN72" s="367"/>
      <c r="GO72" s="367"/>
      <c r="GP72" s="367"/>
      <c r="GQ72" s="154"/>
      <c r="GR72" s="367"/>
      <c r="GS72" s="367"/>
      <c r="GT72" s="369"/>
      <c r="GU72" s="367"/>
      <c r="GV72" s="367"/>
      <c r="GW72"/>
      <c r="GX72" s="367"/>
      <c r="GY72" s="367"/>
      <c r="GZ72" s="367"/>
      <c r="HA72" s="366"/>
      <c r="HB72" s="367"/>
      <c r="HC72" s="368"/>
      <c r="HD72" s="367"/>
      <c r="HE72" s="367"/>
      <c r="HF72" s="367"/>
      <c r="HG72" s="154"/>
      <c r="HH72" s="367"/>
      <c r="HI72" s="367"/>
      <c r="HJ72" s="369"/>
      <c r="HK72" s="367"/>
      <c r="HL72" s="367"/>
      <c r="HM72"/>
      <c r="HN72" s="367"/>
      <c r="HO72" s="367"/>
      <c r="HP72" s="367"/>
      <c r="HQ72" s="366"/>
      <c r="HR72" s="367"/>
      <c r="HS72" s="368"/>
      <c r="HT72" s="367"/>
      <c r="HU72" s="367"/>
      <c r="HV72" s="367"/>
      <c r="HW72" s="154"/>
      <c r="HX72" s="367"/>
      <c r="HY72" s="367"/>
      <c r="HZ72" s="369"/>
      <c r="IA72" s="367"/>
      <c r="IB72" s="367"/>
      <c r="IC72"/>
      <c r="ID72" s="367"/>
      <c r="IE72" s="367"/>
      <c r="IF72" s="367"/>
      <c r="IG72" s="366"/>
      <c r="IH72" s="367"/>
      <c r="II72" s="368"/>
      <c r="IJ72" s="367"/>
      <c r="IK72" s="367"/>
      <c r="IL72" s="367"/>
      <c r="IM72" s="154"/>
      <c r="IN72" s="367"/>
      <c r="IO72" s="367"/>
      <c r="IP72" s="369"/>
      <c r="IQ72" s="367"/>
      <c r="IR72" s="367"/>
      <c r="IS72"/>
      <c r="IT72" s="367"/>
      <c r="IU72" s="367"/>
      <c r="IV72" s="367"/>
    </row>
    <row r="73" spans="1:256" s="432" customFormat="1" ht="18">
      <c r="A73" s="726" t="s">
        <v>261</v>
      </c>
      <c r="B73" s="333" t="s">
        <v>309</v>
      </c>
      <c r="C73" s="428"/>
      <c r="D73" s="333"/>
      <c r="E73" s="333"/>
      <c r="F73" s="259" t="s">
        <v>446</v>
      </c>
      <c r="G73" s="702"/>
      <c r="H73" s="333"/>
      <c r="I73" s="333"/>
      <c r="J73" s="361"/>
      <c r="K73" s="934">
        <f t="shared" si="9"/>
        <v>5.895503098199999</v>
      </c>
      <c r="L73" s="702"/>
      <c r="M73" s="333"/>
      <c r="N73" s="333"/>
      <c r="O73" s="333"/>
      <c r="P73" s="921">
        <f t="shared" si="10"/>
        <v>5.6218279999999995E-2</v>
      </c>
      <c r="Q73" s="380"/>
      <c r="R73" s="367"/>
      <c r="S73" s="368"/>
      <c r="T73" s="367"/>
      <c r="U73" s="367"/>
      <c r="V73" s="367"/>
      <c r="W73" s="154"/>
      <c r="X73" s="367"/>
      <c r="Y73" s="367"/>
      <c r="Z73" s="369"/>
      <c r="AA73" s="367"/>
      <c r="AB73" s="367"/>
      <c r="AC73" s="367"/>
      <c r="AD73" s="367"/>
      <c r="AE73" s="367"/>
      <c r="AF73" s="367"/>
      <c r="AG73" s="366"/>
      <c r="AH73" s="367"/>
      <c r="AI73" s="368"/>
      <c r="AJ73" s="367"/>
      <c r="AK73" s="367"/>
      <c r="AL73" s="367"/>
      <c r="AM73" s="154"/>
      <c r="AN73" s="367"/>
      <c r="AO73" s="367"/>
      <c r="AP73" s="369"/>
      <c r="AQ73" s="367"/>
      <c r="AR73" s="367"/>
      <c r="AS73" s="367"/>
      <c r="AT73" s="367"/>
      <c r="AU73" s="367"/>
      <c r="AV73" s="367"/>
      <c r="AW73" s="366"/>
      <c r="AX73" s="367"/>
      <c r="AY73" s="368"/>
      <c r="AZ73" s="367"/>
      <c r="BA73" s="367"/>
      <c r="BB73" s="367"/>
      <c r="BC73" s="154"/>
      <c r="BD73" s="367"/>
      <c r="BE73" s="367"/>
      <c r="BF73" s="369"/>
      <c r="BG73" s="367"/>
      <c r="BH73" s="367"/>
      <c r="BI73" s="367"/>
      <c r="BJ73" s="367"/>
      <c r="BK73" s="367"/>
      <c r="BL73" s="367"/>
      <c r="BM73" s="366"/>
      <c r="BN73" s="367"/>
      <c r="BO73" s="368"/>
      <c r="BP73" s="367"/>
      <c r="BQ73" s="367"/>
      <c r="BR73" s="367"/>
      <c r="BS73" s="154"/>
      <c r="BT73" s="367"/>
      <c r="BU73" s="367"/>
      <c r="BV73" s="369"/>
      <c r="BW73" s="367"/>
      <c r="BX73" s="367"/>
      <c r="BY73" s="367"/>
      <c r="BZ73" s="367"/>
      <c r="CA73" s="367"/>
      <c r="CB73" s="367"/>
      <c r="CC73" s="366"/>
      <c r="CD73" s="367"/>
      <c r="CE73" s="368"/>
      <c r="CF73" s="367"/>
      <c r="CG73" s="367"/>
      <c r="CH73" s="367"/>
      <c r="CI73" s="154"/>
      <c r="CJ73" s="367"/>
      <c r="CK73" s="367"/>
      <c r="CL73" s="369"/>
      <c r="CM73" s="367"/>
      <c r="CN73" s="367"/>
      <c r="CO73" s="367"/>
      <c r="CP73" s="367"/>
      <c r="CQ73" s="367"/>
      <c r="CR73" s="367"/>
      <c r="CS73" s="366"/>
      <c r="CT73" s="367"/>
      <c r="CU73" s="368"/>
      <c r="CV73" s="367"/>
      <c r="CW73" s="367"/>
      <c r="CX73" s="367"/>
      <c r="CY73" s="154"/>
      <c r="CZ73" s="367"/>
      <c r="DA73" s="367"/>
      <c r="DB73" s="369"/>
      <c r="DC73" s="367"/>
      <c r="DD73" s="367"/>
      <c r="DE73" s="367"/>
      <c r="DF73" s="367"/>
      <c r="DG73" s="367"/>
      <c r="DH73" s="367"/>
      <c r="DI73" s="366"/>
      <c r="DJ73" s="367"/>
      <c r="DK73" s="368"/>
      <c r="DL73" s="367"/>
      <c r="DM73" s="367"/>
      <c r="DN73" s="367"/>
      <c r="DO73" s="154"/>
      <c r="DP73" s="367"/>
      <c r="DQ73" s="367"/>
      <c r="DR73" s="369"/>
      <c r="DS73" s="367"/>
      <c r="DT73" s="367"/>
      <c r="DU73" s="367"/>
      <c r="DV73" s="367"/>
      <c r="DW73" s="367"/>
      <c r="DX73" s="367"/>
      <c r="DY73" s="366"/>
      <c r="DZ73" s="367"/>
      <c r="EA73" s="368"/>
      <c r="EB73" s="367"/>
      <c r="EC73" s="367"/>
      <c r="ED73" s="367"/>
      <c r="EE73" s="154"/>
      <c r="EF73" s="367"/>
      <c r="EG73" s="367"/>
      <c r="EH73" s="369"/>
      <c r="EI73" s="367"/>
      <c r="EJ73" s="367"/>
      <c r="EK73" s="367"/>
      <c r="EL73" s="367"/>
      <c r="EM73" s="367"/>
      <c r="EN73" s="367"/>
      <c r="EO73" s="366"/>
      <c r="EP73" s="367"/>
      <c r="EQ73" s="368"/>
      <c r="ER73" s="367"/>
      <c r="ES73" s="367"/>
      <c r="ET73" s="367"/>
      <c r="EU73" s="154"/>
      <c r="EV73" s="367"/>
      <c r="EW73" s="367"/>
      <c r="EX73" s="369"/>
      <c r="EY73" s="367"/>
      <c r="EZ73" s="367"/>
      <c r="FA73" s="367"/>
      <c r="FB73" s="367"/>
      <c r="FC73" s="367"/>
      <c r="FD73" s="367"/>
      <c r="FE73" s="366"/>
      <c r="FF73" s="367"/>
      <c r="FG73" s="368"/>
      <c r="FH73" s="367"/>
      <c r="FI73" s="367"/>
      <c r="FJ73" s="367"/>
      <c r="FK73" s="154"/>
      <c r="FL73" s="367"/>
      <c r="FM73" s="367"/>
      <c r="FN73" s="369"/>
      <c r="FO73" s="367"/>
      <c r="FP73" s="367"/>
      <c r="FQ73" s="367"/>
      <c r="FR73" s="367"/>
      <c r="FS73" s="367"/>
      <c r="FT73" s="367"/>
      <c r="FU73" s="366"/>
      <c r="FV73" s="367"/>
      <c r="FW73" s="368"/>
      <c r="FX73" s="367"/>
      <c r="FY73" s="367"/>
      <c r="FZ73" s="367"/>
      <c r="GA73" s="154"/>
      <c r="GB73" s="367"/>
      <c r="GC73" s="367"/>
      <c r="GD73" s="369"/>
      <c r="GE73" s="367"/>
      <c r="GF73" s="367"/>
      <c r="GG73" s="367"/>
      <c r="GH73" s="367"/>
      <c r="GI73" s="367"/>
      <c r="GJ73" s="367"/>
      <c r="GK73" s="366"/>
      <c r="GL73" s="367"/>
      <c r="GM73" s="368"/>
      <c r="GN73" s="367"/>
      <c r="GO73" s="367"/>
      <c r="GP73" s="367"/>
      <c r="GQ73" s="154"/>
      <c r="GR73" s="367"/>
      <c r="GS73" s="367"/>
      <c r="GT73" s="369"/>
      <c r="GU73" s="367"/>
      <c r="GV73" s="367"/>
      <c r="GW73" s="367"/>
      <c r="GX73" s="367"/>
      <c r="GY73" s="367"/>
      <c r="GZ73" s="367"/>
      <c r="HA73" s="366"/>
      <c r="HB73" s="367"/>
      <c r="HC73" s="368"/>
      <c r="HD73" s="367"/>
      <c r="HE73" s="367"/>
      <c r="HF73" s="367"/>
      <c r="HG73" s="154"/>
      <c r="HH73" s="367"/>
      <c r="HI73" s="367"/>
      <c r="HJ73" s="369"/>
      <c r="HK73" s="367"/>
      <c r="HL73" s="367"/>
      <c r="HM73" s="367"/>
      <c r="HN73" s="367"/>
      <c r="HO73" s="367"/>
      <c r="HP73" s="367"/>
      <c r="HQ73" s="366"/>
      <c r="HR73" s="367"/>
      <c r="HS73" s="368"/>
      <c r="HT73" s="367"/>
      <c r="HU73" s="367"/>
      <c r="HV73" s="367"/>
      <c r="HW73" s="154"/>
      <c r="HX73" s="367"/>
      <c r="HY73" s="367"/>
      <c r="HZ73" s="369"/>
      <c r="IA73" s="367"/>
      <c r="IB73" s="367"/>
      <c r="IC73" s="367"/>
      <c r="ID73" s="367"/>
      <c r="IE73" s="367"/>
      <c r="IF73" s="367"/>
      <c r="IG73" s="366"/>
      <c r="IH73" s="367"/>
      <c r="II73" s="368"/>
      <c r="IJ73" s="367"/>
      <c r="IK73" s="367"/>
      <c r="IL73" s="367"/>
      <c r="IM73" s="154"/>
      <c r="IN73" s="367"/>
      <c r="IO73" s="367"/>
      <c r="IP73" s="369"/>
      <c r="IQ73" s="367"/>
      <c r="IR73" s="367"/>
      <c r="IS73" s="367"/>
      <c r="IT73" s="367"/>
      <c r="IU73" s="367"/>
      <c r="IV73" s="367"/>
    </row>
    <row r="74" spans="1:256" s="432" customFormat="1" ht="18">
      <c r="A74" s="726" t="s">
        <v>262</v>
      </c>
      <c r="B74" s="333" t="s">
        <v>310</v>
      </c>
      <c r="C74" s="428"/>
      <c r="D74" s="333"/>
      <c r="E74" s="333"/>
      <c r="F74" s="259" t="s">
        <v>446</v>
      </c>
      <c r="G74" s="702"/>
      <c r="H74" s="333"/>
      <c r="I74" s="333"/>
      <c r="J74" s="361"/>
      <c r="K74" s="934">
        <f t="shared" si="9"/>
        <v>1.0212937959000001</v>
      </c>
      <c r="L74" s="702"/>
      <c r="M74" s="333"/>
      <c r="N74" s="333"/>
      <c r="O74" s="333"/>
      <c r="P74" s="921">
        <f t="shared" si="10"/>
        <v>1.1819059999999999E-2</v>
      </c>
      <c r="Q74" s="380"/>
      <c r="R74" s="367"/>
      <c r="S74" s="368"/>
      <c r="T74" s="367"/>
      <c r="U74" s="367"/>
      <c r="V74" s="367"/>
      <c r="W74" s="154"/>
      <c r="X74" s="367"/>
      <c r="Y74" s="367"/>
      <c r="Z74" s="369"/>
      <c r="AA74" s="367"/>
      <c r="AB74" s="367"/>
      <c r="AC74" s="367"/>
      <c r="AD74" s="367"/>
      <c r="AE74" s="367"/>
      <c r="AF74" s="367"/>
      <c r="AG74" s="366"/>
      <c r="AH74" s="367"/>
      <c r="AI74" s="368"/>
      <c r="AJ74" s="367"/>
      <c r="AK74" s="367"/>
      <c r="AL74" s="367"/>
      <c r="AM74" s="154"/>
      <c r="AN74" s="367"/>
      <c r="AO74" s="367"/>
      <c r="AP74" s="369"/>
      <c r="AQ74" s="367"/>
      <c r="AR74" s="367"/>
      <c r="AS74" s="367"/>
      <c r="AT74" s="367"/>
      <c r="AU74" s="367"/>
      <c r="AV74" s="367"/>
      <c r="AW74" s="366"/>
      <c r="AX74" s="367"/>
      <c r="AY74" s="368"/>
      <c r="AZ74" s="367"/>
      <c r="BA74" s="367"/>
      <c r="BB74" s="367"/>
      <c r="BC74" s="154"/>
      <c r="BD74" s="367"/>
      <c r="BE74" s="367"/>
      <c r="BF74" s="369"/>
      <c r="BG74" s="367"/>
      <c r="BH74" s="367"/>
      <c r="BI74" s="367"/>
      <c r="BJ74" s="367"/>
      <c r="BK74" s="367"/>
      <c r="BL74" s="367"/>
      <c r="BM74" s="366"/>
      <c r="BN74" s="367"/>
      <c r="BO74" s="368"/>
      <c r="BP74" s="367"/>
      <c r="BQ74" s="367"/>
      <c r="BR74" s="367"/>
      <c r="BS74" s="154"/>
      <c r="BT74" s="367"/>
      <c r="BU74" s="367"/>
      <c r="BV74" s="369"/>
      <c r="BW74" s="367"/>
      <c r="BX74" s="367"/>
      <c r="BY74" s="367"/>
      <c r="BZ74" s="367"/>
      <c r="CA74" s="367"/>
      <c r="CB74" s="367"/>
      <c r="CC74" s="366"/>
      <c r="CD74" s="367"/>
      <c r="CE74" s="368"/>
      <c r="CF74" s="367"/>
      <c r="CG74" s="367"/>
      <c r="CH74" s="367"/>
      <c r="CI74" s="154"/>
      <c r="CJ74" s="367"/>
      <c r="CK74" s="367"/>
      <c r="CL74" s="369"/>
      <c r="CM74" s="367"/>
      <c r="CN74" s="367"/>
      <c r="CO74" s="367"/>
      <c r="CP74" s="367"/>
      <c r="CQ74" s="367"/>
      <c r="CR74" s="367"/>
      <c r="CS74" s="366"/>
      <c r="CT74" s="367"/>
      <c r="CU74" s="368"/>
      <c r="CV74" s="367"/>
      <c r="CW74" s="367"/>
      <c r="CX74" s="367"/>
      <c r="CY74" s="154"/>
      <c r="CZ74" s="367"/>
      <c r="DA74" s="367"/>
      <c r="DB74" s="369"/>
      <c r="DC74" s="367"/>
      <c r="DD74" s="367"/>
      <c r="DE74" s="367"/>
      <c r="DF74" s="367"/>
      <c r="DG74" s="367"/>
      <c r="DH74" s="367"/>
      <c r="DI74" s="366"/>
      <c r="DJ74" s="367"/>
      <c r="DK74" s="368"/>
      <c r="DL74" s="367"/>
      <c r="DM74" s="367"/>
      <c r="DN74" s="367"/>
      <c r="DO74" s="154"/>
      <c r="DP74" s="367"/>
      <c r="DQ74" s="367"/>
      <c r="DR74" s="369"/>
      <c r="DS74" s="367"/>
      <c r="DT74" s="367"/>
      <c r="DU74" s="367"/>
      <c r="DV74" s="367"/>
      <c r="DW74" s="367"/>
      <c r="DX74" s="367"/>
      <c r="DY74" s="366"/>
      <c r="DZ74" s="367"/>
      <c r="EA74" s="368"/>
      <c r="EB74" s="367"/>
      <c r="EC74" s="367"/>
      <c r="ED74" s="367"/>
      <c r="EE74" s="154"/>
      <c r="EF74" s="367"/>
      <c r="EG74" s="367"/>
      <c r="EH74" s="369"/>
      <c r="EI74" s="367"/>
      <c r="EJ74" s="367"/>
      <c r="EK74" s="367"/>
      <c r="EL74" s="367"/>
      <c r="EM74" s="367"/>
      <c r="EN74" s="367"/>
      <c r="EO74" s="366"/>
      <c r="EP74" s="367"/>
      <c r="EQ74" s="368"/>
      <c r="ER74" s="367"/>
      <c r="ES74" s="367"/>
      <c r="ET74" s="367"/>
      <c r="EU74" s="154"/>
      <c r="EV74" s="367"/>
      <c r="EW74" s="367"/>
      <c r="EX74" s="369"/>
      <c r="EY74" s="367"/>
      <c r="EZ74" s="367"/>
      <c r="FA74" s="367"/>
      <c r="FB74" s="367"/>
      <c r="FC74" s="367"/>
      <c r="FD74" s="367"/>
      <c r="FE74" s="366"/>
      <c r="FF74" s="367"/>
      <c r="FG74" s="368"/>
      <c r="FH74" s="367"/>
      <c r="FI74" s="367"/>
      <c r="FJ74" s="367"/>
      <c r="FK74" s="154"/>
      <c r="FL74" s="367"/>
      <c r="FM74" s="367"/>
      <c r="FN74" s="369"/>
      <c r="FO74" s="367"/>
      <c r="FP74" s="367"/>
      <c r="FQ74" s="367"/>
      <c r="FR74" s="367"/>
      <c r="FS74" s="367"/>
      <c r="FT74" s="367"/>
      <c r="FU74" s="366"/>
      <c r="FV74" s="367"/>
      <c r="FW74" s="368"/>
      <c r="FX74" s="367"/>
      <c r="FY74" s="367"/>
      <c r="FZ74" s="367"/>
      <c r="GA74" s="154"/>
      <c r="GB74" s="367"/>
      <c r="GC74" s="367"/>
      <c r="GD74" s="369"/>
      <c r="GE74" s="367"/>
      <c r="GF74" s="367"/>
      <c r="GG74" s="367"/>
      <c r="GH74" s="367"/>
      <c r="GI74" s="367"/>
      <c r="GJ74" s="367"/>
      <c r="GK74" s="366"/>
      <c r="GL74" s="367"/>
      <c r="GM74" s="368"/>
      <c r="GN74" s="367"/>
      <c r="GO74" s="367"/>
      <c r="GP74" s="367"/>
      <c r="GQ74" s="154"/>
      <c r="GR74" s="367"/>
      <c r="GS74" s="367"/>
      <c r="GT74" s="369"/>
      <c r="GU74" s="367"/>
      <c r="GV74" s="367"/>
      <c r="GW74" s="367"/>
      <c r="GX74" s="367"/>
      <c r="GY74" s="367"/>
      <c r="GZ74" s="367"/>
      <c r="HA74" s="366"/>
      <c r="HB74" s="367"/>
      <c r="HC74" s="368"/>
      <c r="HD74" s="367"/>
      <c r="HE74" s="367"/>
      <c r="HF74" s="367"/>
      <c r="HG74" s="154"/>
      <c r="HH74" s="367"/>
      <c r="HI74" s="367"/>
      <c r="HJ74" s="369"/>
      <c r="HK74" s="367"/>
      <c r="HL74" s="367"/>
      <c r="HM74" s="367"/>
      <c r="HN74" s="367"/>
      <c r="HO74" s="367"/>
      <c r="HP74" s="367"/>
      <c r="HQ74" s="366"/>
      <c r="HR74" s="367"/>
      <c r="HS74" s="368"/>
      <c r="HT74" s="367"/>
      <c r="HU74" s="367"/>
      <c r="HV74" s="367"/>
      <c r="HW74" s="154"/>
      <c r="HX74" s="367"/>
      <c r="HY74" s="367"/>
      <c r="HZ74" s="369"/>
      <c r="IA74" s="367"/>
      <c r="IB74" s="367"/>
      <c r="IC74" s="367"/>
      <c r="ID74" s="367"/>
      <c r="IE74" s="367"/>
      <c r="IF74" s="367"/>
      <c r="IG74" s="366"/>
      <c r="IH74" s="367"/>
      <c r="II74" s="368"/>
      <c r="IJ74" s="367"/>
      <c r="IK74" s="367"/>
      <c r="IL74" s="367"/>
      <c r="IM74" s="154"/>
      <c r="IN74" s="367"/>
      <c r="IO74" s="367"/>
      <c r="IP74" s="369"/>
      <c r="IQ74" s="367"/>
      <c r="IR74" s="367"/>
      <c r="IS74" s="367"/>
      <c r="IT74" s="367"/>
      <c r="IU74" s="367"/>
      <c r="IV74" s="367"/>
    </row>
    <row r="75" spans="1:256" s="432" customFormat="1" ht="18">
      <c r="A75" s="726" t="s">
        <v>263</v>
      </c>
      <c r="B75" s="333" t="s">
        <v>311</v>
      </c>
      <c r="C75" s="428"/>
      <c r="D75" s="333"/>
      <c r="E75" s="333"/>
      <c r="F75" s="259" t="s">
        <v>446</v>
      </c>
      <c r="G75" s="702"/>
      <c r="H75" s="333"/>
      <c r="I75" s="333"/>
      <c r="J75" s="361"/>
      <c r="K75" s="934">
        <f t="shared" si="9"/>
        <v>-4.7102542199999993E-2</v>
      </c>
      <c r="L75" s="702"/>
      <c r="M75" s="333"/>
      <c r="N75" s="333"/>
      <c r="O75" s="333"/>
      <c r="P75" s="921">
        <f t="shared" si="10"/>
        <v>0</v>
      </c>
      <c r="Q75" s="380"/>
      <c r="R75" s="367"/>
      <c r="S75" s="368"/>
      <c r="T75" s="367"/>
      <c r="U75" s="367"/>
      <c r="V75" s="367"/>
      <c r="W75" s="154"/>
      <c r="X75" s="367"/>
      <c r="Y75" s="367"/>
      <c r="Z75" s="369"/>
      <c r="AA75" s="367"/>
      <c r="AB75" s="367"/>
      <c r="AC75" s="367"/>
      <c r="AD75" s="367"/>
      <c r="AE75" s="367"/>
      <c r="AF75" s="367"/>
      <c r="AG75" s="366"/>
      <c r="AH75" s="367"/>
      <c r="AI75" s="368"/>
      <c r="AJ75" s="367"/>
      <c r="AK75" s="367"/>
      <c r="AL75" s="367"/>
      <c r="AM75" s="154"/>
      <c r="AN75" s="367"/>
      <c r="AO75" s="367"/>
      <c r="AP75" s="369"/>
      <c r="AQ75" s="367"/>
      <c r="AR75" s="367"/>
      <c r="AS75" s="367"/>
      <c r="AT75" s="367"/>
      <c r="AU75" s="367"/>
      <c r="AV75" s="367"/>
      <c r="AW75" s="366"/>
      <c r="AX75" s="367"/>
      <c r="AY75" s="368"/>
      <c r="AZ75" s="367"/>
      <c r="BA75" s="367"/>
      <c r="BB75" s="367"/>
      <c r="BC75" s="154"/>
      <c r="BD75" s="367"/>
      <c r="BE75" s="367"/>
      <c r="BF75" s="369"/>
      <c r="BG75" s="367"/>
      <c r="BH75" s="367"/>
      <c r="BI75" s="367"/>
      <c r="BJ75" s="367"/>
      <c r="BK75" s="367"/>
      <c r="BL75" s="367"/>
      <c r="BM75" s="366"/>
      <c r="BN75" s="367"/>
      <c r="BO75" s="368"/>
      <c r="BP75" s="367"/>
      <c r="BQ75" s="367"/>
      <c r="BR75" s="367"/>
      <c r="BS75" s="154"/>
      <c r="BT75" s="367"/>
      <c r="BU75" s="367"/>
      <c r="BV75" s="369"/>
      <c r="BW75" s="367"/>
      <c r="BX75" s="367"/>
      <c r="BY75" s="367"/>
      <c r="BZ75" s="367"/>
      <c r="CA75" s="367"/>
      <c r="CB75" s="367"/>
      <c r="CC75" s="366"/>
      <c r="CD75" s="367"/>
      <c r="CE75" s="368"/>
      <c r="CF75" s="367"/>
      <c r="CG75" s="367"/>
      <c r="CH75" s="367"/>
      <c r="CI75" s="154"/>
      <c r="CJ75" s="367"/>
      <c r="CK75" s="367"/>
      <c r="CL75" s="369"/>
      <c r="CM75" s="367"/>
      <c r="CN75" s="367"/>
      <c r="CO75" s="367"/>
      <c r="CP75" s="367"/>
      <c r="CQ75" s="367"/>
      <c r="CR75" s="367"/>
      <c r="CS75" s="366"/>
      <c r="CT75" s="367"/>
      <c r="CU75" s="368"/>
      <c r="CV75" s="367"/>
      <c r="CW75" s="367"/>
      <c r="CX75" s="367"/>
      <c r="CY75" s="154"/>
      <c r="CZ75" s="367"/>
      <c r="DA75" s="367"/>
      <c r="DB75" s="369"/>
      <c r="DC75" s="367"/>
      <c r="DD75" s="367"/>
      <c r="DE75" s="367"/>
      <c r="DF75" s="367"/>
      <c r="DG75" s="367"/>
      <c r="DH75" s="367"/>
      <c r="DI75" s="366"/>
      <c r="DJ75" s="367"/>
      <c r="DK75" s="368"/>
      <c r="DL75" s="367"/>
      <c r="DM75" s="367"/>
      <c r="DN75" s="367"/>
      <c r="DO75" s="154"/>
      <c r="DP75" s="367"/>
      <c r="DQ75" s="367"/>
      <c r="DR75" s="369"/>
      <c r="DS75" s="367"/>
      <c r="DT75" s="367"/>
      <c r="DU75" s="367"/>
      <c r="DV75" s="367"/>
      <c r="DW75" s="367"/>
      <c r="DX75" s="367"/>
      <c r="DY75" s="366"/>
      <c r="DZ75" s="367"/>
      <c r="EA75" s="368"/>
      <c r="EB75" s="367"/>
      <c r="EC75" s="367"/>
      <c r="ED75" s="367"/>
      <c r="EE75" s="154"/>
      <c r="EF75" s="367"/>
      <c r="EG75" s="367"/>
      <c r="EH75" s="369"/>
      <c r="EI75" s="367"/>
      <c r="EJ75" s="367"/>
      <c r="EK75" s="367"/>
      <c r="EL75" s="367"/>
      <c r="EM75" s="367"/>
      <c r="EN75" s="367"/>
      <c r="EO75" s="366"/>
      <c r="EP75" s="367"/>
      <c r="EQ75" s="368"/>
      <c r="ER75" s="367"/>
      <c r="ES75" s="367"/>
      <c r="ET75" s="367"/>
      <c r="EU75" s="154"/>
      <c r="EV75" s="367"/>
      <c r="EW75" s="367"/>
      <c r="EX75" s="369"/>
      <c r="EY75" s="367"/>
      <c r="EZ75" s="367"/>
      <c r="FA75" s="367"/>
      <c r="FB75" s="367"/>
      <c r="FC75" s="367"/>
      <c r="FD75" s="367"/>
      <c r="FE75" s="366"/>
      <c r="FF75" s="367"/>
      <c r="FG75" s="368"/>
      <c r="FH75" s="367"/>
      <c r="FI75" s="367"/>
      <c r="FJ75" s="367"/>
      <c r="FK75" s="154"/>
      <c r="FL75" s="367"/>
      <c r="FM75" s="367"/>
      <c r="FN75" s="369"/>
      <c r="FO75" s="367"/>
      <c r="FP75" s="367"/>
      <c r="FQ75" s="367"/>
      <c r="FR75" s="367"/>
      <c r="FS75" s="367"/>
      <c r="FT75" s="367"/>
      <c r="FU75" s="366"/>
      <c r="FV75" s="367"/>
      <c r="FW75" s="368"/>
      <c r="FX75" s="367"/>
      <c r="FY75" s="367"/>
      <c r="FZ75" s="367"/>
      <c r="GA75" s="154"/>
      <c r="GB75" s="367"/>
      <c r="GC75" s="367"/>
      <c r="GD75" s="369"/>
      <c r="GE75" s="367"/>
      <c r="GF75" s="367"/>
      <c r="GG75" s="367"/>
      <c r="GH75" s="367"/>
      <c r="GI75" s="367"/>
      <c r="GJ75" s="367"/>
      <c r="GK75" s="366"/>
      <c r="GL75" s="367"/>
      <c r="GM75" s="368"/>
      <c r="GN75" s="367"/>
      <c r="GO75" s="367"/>
      <c r="GP75" s="367"/>
      <c r="GQ75" s="154"/>
      <c r="GR75" s="367"/>
      <c r="GS75" s="367"/>
      <c r="GT75" s="369"/>
      <c r="GU75" s="367"/>
      <c r="GV75" s="367"/>
      <c r="GW75" s="367"/>
      <c r="GX75" s="367"/>
      <c r="GY75" s="367"/>
      <c r="GZ75" s="367"/>
      <c r="HA75" s="366"/>
      <c r="HB75" s="367"/>
      <c r="HC75" s="368"/>
      <c r="HD75" s="367"/>
      <c r="HE75" s="367"/>
      <c r="HF75" s="367"/>
      <c r="HG75" s="154"/>
      <c r="HH75" s="367"/>
      <c r="HI75" s="367"/>
      <c r="HJ75" s="369"/>
      <c r="HK75" s="367"/>
      <c r="HL75" s="367"/>
      <c r="HM75" s="367"/>
      <c r="HN75" s="367"/>
      <c r="HO75" s="367"/>
      <c r="HP75" s="367"/>
      <c r="HQ75" s="366"/>
      <c r="HR75" s="367"/>
      <c r="HS75" s="368"/>
      <c r="HT75" s="367"/>
      <c r="HU75" s="367"/>
      <c r="HV75" s="367"/>
      <c r="HW75" s="154"/>
      <c r="HX75" s="367"/>
      <c r="HY75" s="367"/>
      <c r="HZ75" s="369"/>
      <c r="IA75" s="367"/>
      <c r="IB75" s="367"/>
      <c r="IC75" s="367"/>
      <c r="ID75" s="367"/>
      <c r="IE75" s="367"/>
      <c r="IF75" s="367"/>
      <c r="IG75" s="366"/>
      <c r="IH75" s="367"/>
      <c r="II75" s="368"/>
      <c r="IJ75" s="367"/>
      <c r="IK75" s="367"/>
      <c r="IL75" s="367"/>
      <c r="IM75" s="154"/>
      <c r="IN75" s="367"/>
      <c r="IO75" s="367"/>
      <c r="IP75" s="369"/>
      <c r="IQ75" s="367"/>
      <c r="IR75" s="367"/>
      <c r="IS75" s="367"/>
      <c r="IT75" s="367"/>
      <c r="IU75" s="367"/>
      <c r="IV75" s="367"/>
    </row>
    <row r="76" spans="1:256" s="432" customFormat="1" ht="18">
      <c r="A76" s="726" t="s">
        <v>411</v>
      </c>
      <c r="B76" s="333" t="s">
        <v>412</v>
      </c>
      <c r="C76" s="428"/>
      <c r="D76" s="17"/>
      <c r="E76" s="17"/>
      <c r="F76" s="259" t="s">
        <v>446</v>
      </c>
      <c r="G76" s="702"/>
      <c r="H76" s="333"/>
      <c r="I76" s="17"/>
      <c r="J76" s="685"/>
      <c r="K76" s="934">
        <f t="shared" si="9"/>
        <v>8.1619919999999999E-3</v>
      </c>
      <c r="L76" s="702"/>
      <c r="M76" s="17"/>
      <c r="N76" s="17"/>
      <c r="O76" s="17"/>
      <c r="P76" s="921">
        <f t="shared" si="10"/>
        <v>0</v>
      </c>
      <c r="Q76" s="380"/>
      <c r="R76" s="367"/>
      <c r="S76" s="368"/>
      <c r="T76"/>
      <c r="U76"/>
      <c r="V76" s="111"/>
      <c r="W76" s="154"/>
      <c r="X76" s="367"/>
      <c r="Y76"/>
      <c r="Z76" s="112"/>
      <c r="AA76" s="367"/>
      <c r="AB76"/>
      <c r="AC76"/>
      <c r="AD76"/>
      <c r="AE76"/>
      <c r="AF76" s="367"/>
      <c r="AG76" s="366"/>
      <c r="AH76" s="367"/>
      <c r="AI76" s="368"/>
      <c r="AJ76"/>
      <c r="AK76"/>
      <c r="AL76" s="111"/>
      <c r="AM76" s="154"/>
      <c r="AN76" s="367"/>
      <c r="AO76"/>
      <c r="AP76" s="112"/>
      <c r="AQ76" s="367"/>
      <c r="AR76"/>
      <c r="AS76"/>
      <c r="AT76"/>
      <c r="AU76"/>
      <c r="AV76" s="367"/>
      <c r="AW76" s="366"/>
      <c r="AX76" s="367"/>
      <c r="AY76" s="368"/>
      <c r="AZ76"/>
      <c r="BA76"/>
      <c r="BB76" s="111"/>
      <c r="BC76" s="154"/>
      <c r="BD76" s="367"/>
      <c r="BE76"/>
      <c r="BF76" s="112"/>
      <c r="BG76" s="367"/>
      <c r="BH76"/>
      <c r="BI76"/>
      <c r="BJ76"/>
      <c r="BK76"/>
      <c r="BL76" s="367"/>
      <c r="BM76" s="366"/>
      <c r="BN76" s="367"/>
      <c r="BO76" s="368"/>
      <c r="BP76"/>
      <c r="BQ76"/>
      <c r="BR76" s="111"/>
      <c r="BS76" s="154"/>
      <c r="BT76" s="367"/>
      <c r="BU76"/>
      <c r="BV76" s="112"/>
      <c r="BW76" s="367"/>
      <c r="BX76"/>
      <c r="BY76"/>
      <c r="BZ76"/>
      <c r="CA76"/>
      <c r="CB76" s="367"/>
      <c r="CC76" s="366"/>
      <c r="CD76" s="367"/>
      <c r="CE76" s="368"/>
      <c r="CF76"/>
      <c r="CG76"/>
      <c r="CH76" s="111"/>
      <c r="CI76" s="154"/>
      <c r="CJ76" s="367"/>
      <c r="CK76"/>
      <c r="CL76" s="112"/>
      <c r="CM76" s="367"/>
      <c r="CN76"/>
      <c r="CO76"/>
      <c r="CP76"/>
      <c r="CQ76"/>
      <c r="CR76" s="367"/>
      <c r="CS76" s="366"/>
      <c r="CT76" s="367"/>
      <c r="CU76" s="368"/>
      <c r="CV76"/>
      <c r="CW76"/>
      <c r="CX76" s="111"/>
      <c r="CY76" s="154"/>
      <c r="CZ76" s="367"/>
      <c r="DA76"/>
      <c r="DB76" s="112"/>
      <c r="DC76" s="367"/>
      <c r="DD76"/>
      <c r="DE76"/>
      <c r="DF76"/>
      <c r="DG76"/>
      <c r="DH76" s="367"/>
      <c r="DI76" s="366"/>
      <c r="DJ76" s="367"/>
      <c r="DK76" s="368"/>
      <c r="DL76"/>
      <c r="DM76"/>
      <c r="DN76" s="111"/>
      <c r="DO76" s="154"/>
      <c r="DP76" s="367"/>
      <c r="DQ76"/>
      <c r="DR76" s="112"/>
      <c r="DS76" s="367"/>
      <c r="DT76"/>
      <c r="DU76"/>
      <c r="DV76"/>
      <c r="DW76"/>
      <c r="DX76" s="367"/>
      <c r="DY76" s="366"/>
      <c r="DZ76" s="367"/>
      <c r="EA76" s="368"/>
      <c r="EB76"/>
      <c r="EC76"/>
      <c r="ED76" s="111"/>
      <c r="EE76" s="154"/>
      <c r="EF76" s="367"/>
      <c r="EG76"/>
      <c r="EH76" s="112"/>
      <c r="EI76" s="367"/>
      <c r="EJ76"/>
      <c r="EK76"/>
      <c r="EL76"/>
      <c r="EM76"/>
      <c r="EN76" s="367"/>
      <c r="EO76" s="366"/>
      <c r="EP76" s="367"/>
      <c r="EQ76" s="368"/>
      <c r="ER76"/>
      <c r="ES76"/>
      <c r="ET76" s="111"/>
      <c r="EU76" s="154"/>
      <c r="EV76" s="367"/>
      <c r="EW76"/>
      <c r="EX76" s="112"/>
      <c r="EY76" s="367"/>
      <c r="EZ76"/>
      <c r="FA76"/>
      <c r="FB76"/>
      <c r="FC76"/>
      <c r="FD76" s="367"/>
      <c r="FE76" s="366"/>
      <c r="FF76" s="367"/>
      <c r="FG76" s="368"/>
      <c r="FH76"/>
      <c r="FI76"/>
      <c r="FJ76" s="111"/>
      <c r="FK76" s="154"/>
      <c r="FL76" s="367"/>
      <c r="FM76"/>
      <c r="FN76" s="112"/>
      <c r="FO76" s="367"/>
      <c r="FP76"/>
      <c r="FQ76"/>
      <c r="FR76"/>
      <c r="FS76"/>
      <c r="FT76" s="367"/>
      <c r="FU76" s="366"/>
      <c r="FV76" s="367"/>
      <c r="FW76" s="368"/>
      <c r="FX76"/>
      <c r="FY76"/>
      <c r="FZ76" s="111"/>
      <c r="GA76" s="154"/>
      <c r="GB76" s="367"/>
      <c r="GC76"/>
      <c r="GD76" s="112"/>
      <c r="GE76" s="367"/>
      <c r="GF76"/>
      <c r="GG76"/>
      <c r="GH76"/>
      <c r="GI76"/>
      <c r="GJ76" s="367"/>
      <c r="GK76" s="366"/>
      <c r="GL76" s="367"/>
      <c r="GM76" s="368"/>
      <c r="GN76"/>
      <c r="GO76"/>
      <c r="GP76" s="111"/>
      <c r="GQ76" s="154"/>
      <c r="GR76" s="367"/>
      <c r="GS76"/>
      <c r="GT76" s="112"/>
      <c r="GU76" s="367"/>
      <c r="GV76"/>
      <c r="GW76"/>
      <c r="GX76"/>
      <c r="GY76"/>
      <c r="GZ76" s="367"/>
      <c r="HA76" s="366"/>
      <c r="HB76" s="367"/>
      <c r="HC76" s="368"/>
      <c r="HD76"/>
      <c r="HE76"/>
      <c r="HF76" s="111"/>
      <c r="HG76" s="154"/>
      <c r="HH76" s="367"/>
      <c r="HI76"/>
      <c r="HJ76" s="112"/>
      <c r="HK76" s="367"/>
      <c r="HL76"/>
      <c r="HM76"/>
      <c r="HN76"/>
      <c r="HO76"/>
      <c r="HP76" s="367"/>
      <c r="HQ76" s="366"/>
      <c r="HR76" s="367"/>
      <c r="HS76" s="368"/>
      <c r="HT76"/>
      <c r="HU76"/>
      <c r="HV76" s="111"/>
      <c r="HW76" s="154"/>
      <c r="HX76" s="367"/>
      <c r="HY76"/>
      <c r="HZ76" s="112"/>
      <c r="IA76" s="367"/>
      <c r="IB76"/>
      <c r="IC76"/>
      <c r="ID76"/>
      <c r="IE76"/>
      <c r="IF76" s="367"/>
      <c r="IG76" s="366"/>
      <c r="IH76" s="367"/>
      <c r="II76" s="368"/>
      <c r="IJ76"/>
      <c r="IK76"/>
      <c r="IL76" s="111"/>
      <c r="IM76" s="154"/>
      <c r="IN76" s="367"/>
      <c r="IO76"/>
      <c r="IP76" s="112"/>
      <c r="IQ76" s="367"/>
      <c r="IR76"/>
      <c r="IS76"/>
      <c r="IT76"/>
      <c r="IU76"/>
      <c r="IV76" s="367"/>
    </row>
    <row r="77" spans="1:256" ht="13.5" thickBot="1">
      <c r="A77" s="200"/>
      <c r="B77" s="45"/>
      <c r="C77" s="45"/>
      <c r="D77" s="45"/>
      <c r="E77" s="45"/>
      <c r="F77" s="45"/>
      <c r="G77" s="720"/>
      <c r="H77" s="45"/>
      <c r="I77" s="721"/>
      <c r="J77" s="45"/>
      <c r="K77" s="943"/>
      <c r="L77" s="720"/>
      <c r="M77" s="45"/>
      <c r="N77" s="721"/>
      <c r="O77" s="45"/>
      <c r="P77" s="722"/>
      <c r="Q77" s="739"/>
    </row>
    <row r="82" spans="1:16" ht="18">
      <c r="A82" s="362"/>
      <c r="B82" s="154"/>
      <c r="C82" s="154"/>
      <c r="D82" s="154"/>
      <c r="E82" s="154"/>
      <c r="F82" s="154"/>
      <c r="K82" s="944"/>
      <c r="L82" s="108"/>
      <c r="M82" s="108"/>
      <c r="N82" s="108"/>
      <c r="O82" s="108"/>
      <c r="P82" s="107"/>
    </row>
    <row r="85" spans="1:16" ht="18">
      <c r="A85" s="362"/>
      <c r="B85" s="362"/>
    </row>
    <row r="86" spans="1:16" ht="18">
      <c r="A86" s="164"/>
      <c r="B86" s="164"/>
      <c r="H86" s="128"/>
      <c r="I86" s="154"/>
      <c r="J86" s="128"/>
      <c r="K86" s="945"/>
      <c r="L86" s="233"/>
      <c r="M86" s="233"/>
      <c r="N86" s="233"/>
      <c r="O86" s="233"/>
      <c r="P86" s="929"/>
    </row>
    <row r="87" spans="1:16" ht="18">
      <c r="H87" s="128"/>
      <c r="I87" s="154"/>
      <c r="J87" s="128"/>
      <c r="K87" s="945"/>
      <c r="L87" s="233"/>
      <c r="M87" s="233"/>
      <c r="N87" s="233"/>
      <c r="O87" s="233"/>
      <c r="P87" s="929"/>
    </row>
    <row r="88" spans="1:16" ht="18">
      <c r="H88" s="128"/>
      <c r="I88" s="154"/>
      <c r="J88" s="128"/>
      <c r="K88" s="945"/>
      <c r="L88" s="154"/>
      <c r="M88" s="363"/>
      <c r="N88" s="154"/>
      <c r="O88" s="154"/>
      <c r="P88" s="930"/>
    </row>
    <row r="89" spans="1:16" ht="18">
      <c r="H89" s="128"/>
      <c r="I89" s="154"/>
      <c r="J89" s="128"/>
      <c r="K89" s="945"/>
      <c r="L89" s="154"/>
      <c r="N89" s="154"/>
      <c r="O89" s="154"/>
      <c r="P89" s="930"/>
    </row>
    <row r="90" spans="1:16" ht="18">
      <c r="H90" s="128"/>
      <c r="I90" s="154"/>
      <c r="J90" s="128"/>
      <c r="K90" s="945"/>
      <c r="L90" s="154"/>
      <c r="M90" s="154"/>
      <c r="N90" s="154"/>
      <c r="O90" s="154"/>
      <c r="P90" s="930"/>
    </row>
    <row r="91" spans="1:16" ht="18">
      <c r="H91" s="128"/>
      <c r="I91" s="154"/>
      <c r="J91" s="128"/>
      <c r="K91" s="945"/>
      <c r="L91" s="154"/>
      <c r="N91" s="154"/>
      <c r="O91" s="154"/>
      <c r="P91" s="930"/>
    </row>
    <row r="92" spans="1:16" ht="18">
      <c r="H92" s="364"/>
      <c r="I92" s="128"/>
      <c r="J92" s="128"/>
      <c r="K92" s="953"/>
      <c r="L92" s="154"/>
      <c r="M92" s="154"/>
      <c r="N92" s="154"/>
      <c r="O92" s="154"/>
      <c r="P92" s="365"/>
    </row>
    <row r="93" spans="1:16" ht="18">
      <c r="H93" s="154"/>
      <c r="I93" s="154"/>
      <c r="J93" s="154"/>
      <c r="K93" s="945"/>
      <c r="L93" s="154"/>
      <c r="N93" s="154"/>
      <c r="O93" s="154"/>
      <c r="P93" s="930"/>
    </row>
    <row r="94" spans="1:16" ht="18">
      <c r="A94" s="362"/>
      <c r="B94" s="95"/>
      <c r="C94" s="95"/>
      <c r="D94" s="95"/>
      <c r="E94" s="95"/>
      <c r="F94" s="95"/>
      <c r="G94" s="95"/>
      <c r="H94" s="128"/>
      <c r="I94" s="365"/>
      <c r="J94" s="128"/>
      <c r="K94" s="953"/>
      <c r="L94" s="154"/>
      <c r="M94" s="154"/>
      <c r="N94" s="154"/>
      <c r="O94" s="154"/>
      <c r="P94" s="365"/>
    </row>
    <row r="95" spans="1:16" ht="18">
      <c r="A95" s="128"/>
      <c r="B95" s="94"/>
      <c r="C95" s="95"/>
      <c r="D95" s="95"/>
      <c r="E95" s="95"/>
      <c r="F95" s="95"/>
      <c r="G95" s="95"/>
      <c r="H95" s="95"/>
      <c r="I95" s="110"/>
      <c r="J95" s="95"/>
    </row>
    <row r="96" spans="1:16" ht="18">
      <c r="A96" s="364"/>
      <c r="B96" s="128"/>
      <c r="C96" s="95"/>
      <c r="D96" s="95"/>
      <c r="E96" s="95"/>
      <c r="F96" s="95"/>
      <c r="G96" s="95"/>
      <c r="H96" s="95"/>
      <c r="I96" s="110"/>
      <c r="J96" s="95"/>
    </row>
    <row r="97" spans="1:16">
      <c r="A97" s="109"/>
      <c r="B97" s="94"/>
      <c r="C97" s="95"/>
      <c r="D97" s="95"/>
      <c r="E97" s="95"/>
      <c r="F97" s="95"/>
      <c r="G97" s="95"/>
      <c r="H97" s="95"/>
      <c r="I97" s="110"/>
      <c r="J97" s="95"/>
    </row>
    <row r="98" spans="1:16" ht="18">
      <c r="A98" s="366"/>
      <c r="B98" s="367"/>
      <c r="C98" s="368"/>
      <c r="D98" s="367"/>
      <c r="E98" s="367"/>
      <c r="F98" s="367"/>
      <c r="G98" s="154"/>
      <c r="H98" s="367"/>
      <c r="I98" s="367"/>
      <c r="J98" s="369"/>
      <c r="K98" s="954"/>
      <c r="L98" s="367"/>
      <c r="M98" s="367"/>
      <c r="N98" s="367"/>
      <c r="O98" s="367"/>
      <c r="P98" s="931"/>
    </row>
    <row r="99" spans="1:16" ht="18">
      <c r="A99" s="366"/>
      <c r="B99" s="367"/>
      <c r="C99" s="368"/>
      <c r="D99" s="367"/>
      <c r="E99" s="367"/>
      <c r="F99" s="367"/>
      <c r="G99" s="154"/>
      <c r="H99" s="367"/>
      <c r="I99" s="367"/>
      <c r="J99" s="369"/>
      <c r="K99" s="954"/>
      <c r="L99" s="367"/>
      <c r="N99" s="367"/>
      <c r="O99" s="367"/>
      <c r="P99" s="931"/>
    </row>
    <row r="100" spans="1:16" ht="18">
      <c r="A100" s="366"/>
      <c r="B100" s="367"/>
      <c r="C100" s="368"/>
      <c r="D100" s="367"/>
      <c r="E100" s="367"/>
      <c r="F100" s="367"/>
      <c r="G100" s="154"/>
      <c r="H100" s="367"/>
      <c r="I100" s="367"/>
      <c r="J100" s="369"/>
      <c r="K100" s="954"/>
      <c r="L100" s="367"/>
      <c r="M100" s="367"/>
      <c r="N100" s="367"/>
      <c r="O100" s="367"/>
      <c r="P100" s="931"/>
    </row>
    <row r="101" spans="1:16" ht="18">
      <c r="A101" s="366"/>
      <c r="B101" s="367"/>
      <c r="C101" s="368"/>
      <c r="D101" s="367"/>
      <c r="E101" s="367"/>
      <c r="F101" s="367"/>
      <c r="G101" s="154"/>
      <c r="H101" s="367"/>
      <c r="I101" s="367"/>
      <c r="J101" s="369"/>
      <c r="K101" s="954"/>
      <c r="L101" s="367"/>
      <c r="M101" s="367"/>
      <c r="N101" s="367"/>
      <c r="O101" s="367"/>
      <c r="P101" s="931"/>
    </row>
    <row r="102" spans="1:16" ht="18">
      <c r="A102" s="366"/>
      <c r="B102" s="367"/>
      <c r="C102" s="368"/>
      <c r="D102" s="367"/>
      <c r="E102" s="367"/>
      <c r="F102" s="367"/>
      <c r="G102" s="154"/>
      <c r="H102" s="367"/>
      <c r="I102" s="367"/>
      <c r="J102" s="369"/>
      <c r="K102" s="954"/>
      <c r="L102" s="367"/>
      <c r="M102" s="367"/>
      <c r="N102" s="367"/>
      <c r="O102" s="367"/>
      <c r="P102" s="931"/>
    </row>
    <row r="103" spans="1:16" ht="18">
      <c r="A103" s="366"/>
      <c r="B103" s="367"/>
      <c r="C103" s="368"/>
      <c r="F103" s="111"/>
      <c r="G103" s="154"/>
      <c r="H103" s="367"/>
      <c r="J103" s="112"/>
      <c r="K103" s="954"/>
      <c r="P103" s="931"/>
    </row>
    <row r="104" spans="1:16" ht="15">
      <c r="A104" s="370"/>
      <c r="F104" s="111"/>
      <c r="J104" s="112"/>
    </row>
  </sheetData>
  <mergeCells count="1">
    <mergeCell ref="B60:E60"/>
  </mergeCells>
  <phoneticPr fontId="5" type="noConversion"/>
  <printOptions horizontalCentered="1"/>
  <pageMargins left="0.25" right="0.25" top="0.5" bottom="0.5" header="0.5" footer="0.5"/>
  <pageSetup scale="62" orientation="landscape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S40"/>
  <sheetViews>
    <sheetView tabSelected="1" topLeftCell="A19" zoomScale="70" zoomScaleNormal="70" zoomScaleSheetLayoutView="55" workbookViewId="0">
      <selection activeCell="G40" sqref="G40:L40"/>
    </sheetView>
  </sheetViews>
  <sheetFormatPr defaultRowHeight="12.75"/>
  <cols>
    <col min="1" max="1" width="5.28515625" customWidth="1"/>
    <col min="2" max="2" width="9.5703125" bestFit="1" customWidth="1"/>
    <col min="7" max="7" width="48.42578125" customWidth="1"/>
    <col min="8" max="8" width="3" customWidth="1"/>
    <col min="9" max="9" width="17.42578125" customWidth="1"/>
    <col min="11" max="11" width="41.140625" customWidth="1"/>
    <col min="12" max="12" width="8.7109375" customWidth="1"/>
    <col min="13" max="13" width="3" customWidth="1"/>
    <col min="14" max="14" width="17.28515625" customWidth="1"/>
    <col min="16" max="16" width="4.140625" customWidth="1"/>
  </cols>
  <sheetData>
    <row r="1" spans="1:19" ht="68.25" customHeight="1" thickTop="1">
      <c r="A1" s="169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225"/>
      <c r="R1" s="17"/>
    </row>
    <row r="2" spans="1:19" ht="30">
      <c r="A2" s="171"/>
      <c r="B2" s="17"/>
      <c r="C2" s="17"/>
      <c r="D2" s="17"/>
      <c r="E2" s="17"/>
      <c r="F2" s="17"/>
      <c r="G2" s="330" t="s">
        <v>306</v>
      </c>
      <c r="H2" s="17"/>
      <c r="I2" s="17"/>
      <c r="J2" s="17"/>
      <c r="K2" s="17"/>
      <c r="L2" s="17"/>
      <c r="M2" s="17"/>
      <c r="N2" s="17"/>
      <c r="O2" s="17"/>
      <c r="P2" s="17"/>
      <c r="Q2" s="226"/>
      <c r="R2" s="17"/>
    </row>
    <row r="3" spans="1:19" ht="26.25">
      <c r="A3" s="17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26"/>
      <c r="R3" s="17"/>
    </row>
    <row r="4" spans="1:19" ht="25.5">
      <c r="A4" s="172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26"/>
      <c r="R4" s="17"/>
    </row>
    <row r="5" spans="1:19" ht="23.25">
      <c r="A5" s="177"/>
      <c r="B5" s="17"/>
      <c r="C5" s="325" t="s">
        <v>334</v>
      </c>
      <c r="D5" s="17"/>
      <c r="E5" s="17"/>
      <c r="F5" s="17"/>
      <c r="G5" s="17"/>
      <c r="H5" s="17"/>
      <c r="I5" s="17"/>
      <c r="J5" s="17"/>
      <c r="K5" s="17"/>
      <c r="L5" s="174"/>
      <c r="M5" s="17"/>
      <c r="N5" s="17"/>
      <c r="O5" s="17"/>
      <c r="P5" s="17"/>
      <c r="Q5" s="226"/>
      <c r="R5" s="17"/>
    </row>
    <row r="6" spans="1:19" ht="18">
      <c r="A6" s="173"/>
      <c r="B6" s="9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226"/>
      <c r="R6" s="17"/>
    </row>
    <row r="7" spans="1:19" ht="26.25">
      <c r="A7" s="171"/>
      <c r="B7" s="17"/>
      <c r="C7" s="17"/>
      <c r="D7" s="17"/>
      <c r="E7" s="17"/>
      <c r="F7" s="213" t="s">
        <v>516</v>
      </c>
      <c r="G7" s="17"/>
      <c r="H7" s="17"/>
      <c r="I7" s="17"/>
      <c r="J7" s="17"/>
      <c r="K7" s="17"/>
      <c r="L7" s="174"/>
      <c r="M7" s="17"/>
      <c r="N7" s="17"/>
      <c r="O7" s="17"/>
      <c r="P7" s="17"/>
      <c r="Q7" s="226"/>
      <c r="R7" s="17"/>
    </row>
    <row r="8" spans="1:19" ht="25.5">
      <c r="A8" s="172"/>
      <c r="B8" s="175"/>
      <c r="C8" s="17"/>
      <c r="D8" s="17"/>
      <c r="E8" s="17"/>
      <c r="F8" s="17"/>
      <c r="G8" s="17"/>
      <c r="H8" s="176"/>
      <c r="I8" s="17"/>
      <c r="J8" s="17"/>
      <c r="K8" s="17"/>
      <c r="L8" s="17"/>
      <c r="M8" s="17"/>
      <c r="N8" s="17"/>
      <c r="O8" s="17"/>
      <c r="P8" s="17"/>
      <c r="Q8" s="226"/>
      <c r="R8" s="17"/>
    </row>
    <row r="9" spans="1:19">
      <c r="A9" s="177"/>
      <c r="B9" s="17"/>
      <c r="C9" s="17"/>
      <c r="D9" s="17"/>
      <c r="E9" s="17"/>
      <c r="F9" s="17"/>
      <c r="G9" s="17"/>
      <c r="H9" s="178"/>
      <c r="I9" s="17"/>
      <c r="J9" s="17"/>
      <c r="K9" s="17"/>
      <c r="L9" s="17"/>
      <c r="M9" s="17"/>
      <c r="N9" s="17"/>
      <c r="O9" s="17"/>
      <c r="P9" s="17"/>
      <c r="Q9" s="226"/>
      <c r="R9" s="17"/>
    </row>
    <row r="10" spans="1:19" ht="45.75" customHeight="1">
      <c r="A10" s="177"/>
      <c r="B10" s="219" t="s">
        <v>275</v>
      </c>
      <c r="C10" s="17"/>
      <c r="D10" s="17"/>
      <c r="E10" s="17"/>
      <c r="F10" s="17"/>
      <c r="G10" s="17"/>
      <c r="H10" s="178"/>
      <c r="I10" s="214"/>
      <c r="J10" s="60"/>
      <c r="K10" s="60"/>
      <c r="L10" s="60"/>
      <c r="M10" s="60"/>
      <c r="N10" s="214"/>
      <c r="O10" s="60"/>
      <c r="P10" s="60"/>
      <c r="Q10" s="226"/>
      <c r="R10" s="17"/>
    </row>
    <row r="11" spans="1:19" ht="20.25">
      <c r="A11" s="177"/>
      <c r="B11" s="17"/>
      <c r="C11" s="17"/>
      <c r="D11" s="17"/>
      <c r="E11" s="17"/>
      <c r="F11" s="17"/>
      <c r="G11" s="17"/>
      <c r="H11" s="181"/>
      <c r="I11" s="341" t="s">
        <v>294</v>
      </c>
      <c r="J11" s="215"/>
      <c r="K11" s="215"/>
      <c r="L11" s="215"/>
      <c r="M11" s="215"/>
      <c r="N11" s="341" t="s">
        <v>295</v>
      </c>
      <c r="O11" s="215"/>
      <c r="P11" s="215"/>
      <c r="Q11" s="319"/>
      <c r="R11" s="184"/>
      <c r="S11" s="165"/>
    </row>
    <row r="12" spans="1:19">
      <c r="A12" s="177"/>
      <c r="B12" s="17"/>
      <c r="C12" s="17"/>
      <c r="D12" s="17"/>
      <c r="E12" s="17"/>
      <c r="F12" s="17"/>
      <c r="G12" s="17"/>
      <c r="H12" s="178"/>
      <c r="I12" s="212"/>
      <c r="J12" s="212"/>
      <c r="K12" s="212"/>
      <c r="L12" s="212"/>
      <c r="M12" s="212"/>
      <c r="N12" s="212"/>
      <c r="O12" s="212"/>
      <c r="P12" s="212"/>
      <c r="Q12" s="226"/>
      <c r="R12" s="17"/>
    </row>
    <row r="13" spans="1:19" ht="26.25">
      <c r="A13" s="324">
        <v>1</v>
      </c>
      <c r="B13" s="325" t="s">
        <v>276</v>
      </c>
      <c r="C13" s="326"/>
      <c r="D13" s="326"/>
      <c r="E13" s="323"/>
      <c r="F13" s="323"/>
      <c r="G13" s="180"/>
      <c r="H13" s="320"/>
      <c r="I13" s="321">
        <f>NDPL!K180</f>
        <v>-33.565919892199993</v>
      </c>
      <c r="J13" s="213"/>
      <c r="K13" s="213"/>
      <c r="L13" s="213"/>
      <c r="M13" s="320"/>
      <c r="N13" s="321">
        <f>NDPL!P180</f>
        <v>-2.7499080980000001</v>
      </c>
      <c r="O13" s="213"/>
      <c r="P13" s="213"/>
      <c r="Q13" s="226"/>
      <c r="R13" s="17"/>
    </row>
    <row r="14" spans="1:19" ht="26.25">
      <c r="A14" s="324"/>
      <c r="B14" s="325"/>
      <c r="C14" s="326"/>
      <c r="D14" s="326"/>
      <c r="E14" s="323"/>
      <c r="F14" s="323"/>
      <c r="G14" s="180"/>
      <c r="H14" s="320"/>
      <c r="I14" s="321"/>
      <c r="J14" s="213"/>
      <c r="K14" s="213"/>
      <c r="L14" s="213"/>
      <c r="M14" s="320"/>
      <c r="N14" s="321"/>
      <c r="O14" s="213"/>
      <c r="P14" s="213"/>
      <c r="Q14" s="226"/>
      <c r="R14" s="17"/>
    </row>
    <row r="15" spans="1:19" ht="26.25">
      <c r="A15" s="324"/>
      <c r="B15" s="325"/>
      <c r="C15" s="326"/>
      <c r="D15" s="326"/>
      <c r="E15" s="323"/>
      <c r="F15" s="323"/>
      <c r="G15" s="175"/>
      <c r="H15" s="320"/>
      <c r="I15" s="321"/>
      <c r="J15" s="213"/>
      <c r="K15" s="213"/>
      <c r="L15" s="213"/>
      <c r="M15" s="320"/>
      <c r="N15" s="321"/>
      <c r="O15" s="213"/>
      <c r="P15" s="213"/>
      <c r="Q15" s="226"/>
      <c r="R15" s="17"/>
    </row>
    <row r="16" spans="1:19" ht="23.25" customHeight="1">
      <c r="A16" s="324">
        <v>2</v>
      </c>
      <c r="B16" s="325" t="s">
        <v>277</v>
      </c>
      <c r="C16" s="326"/>
      <c r="D16" s="326"/>
      <c r="E16" s="323"/>
      <c r="F16" s="323"/>
      <c r="G16" s="180"/>
      <c r="H16" s="320"/>
      <c r="I16" s="321">
        <f>BRPL!K216</f>
        <v>-17.895660023700007</v>
      </c>
      <c r="J16" s="213"/>
      <c r="K16" s="213"/>
      <c r="L16" s="213"/>
      <c r="M16" s="320"/>
      <c r="N16" s="321">
        <f>BRPL!P216</f>
        <v>-7.0196467260000004</v>
      </c>
      <c r="O16" s="213"/>
      <c r="P16" s="213"/>
      <c r="Q16" s="226"/>
      <c r="R16" s="17"/>
    </row>
    <row r="17" spans="1:18" ht="26.25">
      <c r="A17" s="324"/>
      <c r="B17" s="325"/>
      <c r="C17" s="326"/>
      <c r="D17" s="326"/>
      <c r="E17" s="323"/>
      <c r="F17" s="323"/>
      <c r="G17" s="180"/>
      <c r="H17" s="320"/>
      <c r="I17" s="321"/>
      <c r="J17" s="213"/>
      <c r="K17" s="213"/>
      <c r="L17" s="213"/>
      <c r="M17" s="320"/>
      <c r="N17" s="321"/>
      <c r="O17" s="213"/>
      <c r="P17" s="213"/>
      <c r="Q17" s="226"/>
      <c r="R17" s="17"/>
    </row>
    <row r="18" spans="1:18" ht="26.25">
      <c r="A18" s="324"/>
      <c r="B18" s="325"/>
      <c r="C18" s="326"/>
      <c r="D18" s="326"/>
      <c r="E18" s="323"/>
      <c r="F18" s="323"/>
      <c r="G18" s="175"/>
      <c r="H18" s="320"/>
      <c r="I18" s="321"/>
      <c r="J18" s="213"/>
      <c r="K18" s="213"/>
      <c r="L18" s="213"/>
      <c r="M18" s="320"/>
      <c r="N18" s="321"/>
      <c r="O18" s="213"/>
      <c r="P18" s="213"/>
      <c r="Q18" s="226"/>
      <c r="R18" s="17"/>
    </row>
    <row r="19" spans="1:18" ht="23.25" customHeight="1">
      <c r="A19" s="324">
        <v>3</v>
      </c>
      <c r="B19" s="325" t="s">
        <v>278</v>
      </c>
      <c r="C19" s="326"/>
      <c r="D19" s="326"/>
      <c r="E19" s="323"/>
      <c r="F19" s="323"/>
      <c r="G19" s="180"/>
      <c r="H19" s="320"/>
      <c r="I19" s="321">
        <f>BYPL!K183</f>
        <v>-11.461238681800005</v>
      </c>
      <c r="J19" s="213"/>
      <c r="K19" s="213"/>
      <c r="L19" s="213"/>
      <c r="M19" s="320"/>
      <c r="N19" s="321">
        <f>BYPL!P183</f>
        <v>-3.4277908599999996</v>
      </c>
      <c r="O19" s="213"/>
      <c r="P19" s="213"/>
      <c r="Q19" s="226"/>
      <c r="R19" s="17"/>
    </row>
    <row r="20" spans="1:18" ht="26.25">
      <c r="A20" s="324"/>
      <c r="B20" s="325"/>
      <c r="C20" s="326"/>
      <c r="D20" s="326"/>
      <c r="E20" s="323"/>
      <c r="F20" s="323"/>
      <c r="G20" s="180"/>
      <c r="H20" s="320"/>
      <c r="I20" s="321"/>
      <c r="J20" s="213"/>
      <c r="K20" s="213"/>
      <c r="L20" s="213"/>
      <c r="M20" s="320"/>
      <c r="N20" s="321"/>
      <c r="O20" s="213"/>
      <c r="P20" s="213"/>
      <c r="Q20" s="226"/>
      <c r="R20" s="17"/>
    </row>
    <row r="21" spans="1:18" ht="26.25">
      <c r="A21" s="324"/>
      <c r="B21" s="327"/>
      <c r="C21" s="327"/>
      <c r="D21" s="327"/>
      <c r="E21" s="234"/>
      <c r="F21" s="234"/>
      <c r="G21" s="92"/>
      <c r="H21" s="320"/>
      <c r="I21" s="321"/>
      <c r="J21" s="213"/>
      <c r="K21" s="213"/>
      <c r="L21" s="213"/>
      <c r="M21" s="320"/>
      <c r="N21" s="321"/>
      <c r="O21" s="213"/>
      <c r="P21" s="213"/>
      <c r="Q21" s="226"/>
      <c r="R21" s="17"/>
    </row>
    <row r="22" spans="1:18" ht="26.25">
      <c r="A22" s="324">
        <v>4</v>
      </c>
      <c r="B22" s="325" t="s">
        <v>279</v>
      </c>
      <c r="C22" s="327"/>
      <c r="D22" s="327"/>
      <c r="E22" s="234"/>
      <c r="F22" s="234"/>
      <c r="G22" s="180"/>
      <c r="H22" s="320"/>
      <c r="I22" s="321">
        <f>NDMC!K82</f>
        <v>-8.3109017241000025</v>
      </c>
      <c r="J22" s="213"/>
      <c r="K22" s="213"/>
      <c r="L22" s="213"/>
      <c r="M22" s="320"/>
      <c r="N22" s="321">
        <f>NDMC!P82</f>
        <v>-0.55287823000000014</v>
      </c>
      <c r="O22" s="213"/>
      <c r="P22" s="213"/>
      <c r="Q22" s="226"/>
      <c r="R22" s="17"/>
    </row>
    <row r="23" spans="1:18" ht="26.25">
      <c r="A23" s="324"/>
      <c r="B23" s="325"/>
      <c r="C23" s="327"/>
      <c r="D23" s="327"/>
      <c r="E23" s="234"/>
      <c r="F23" s="234"/>
      <c r="G23" s="180"/>
      <c r="H23" s="320"/>
      <c r="I23" s="321"/>
      <c r="J23" s="213"/>
      <c r="K23" s="213"/>
      <c r="L23" s="213"/>
      <c r="M23" s="320"/>
      <c r="N23" s="321"/>
      <c r="O23" s="213"/>
      <c r="P23" s="213"/>
      <c r="Q23" s="226"/>
      <c r="R23" s="17"/>
    </row>
    <row r="24" spans="1:18" ht="26.25">
      <c r="A24" s="324"/>
      <c r="B24" s="327"/>
      <c r="C24" s="327"/>
      <c r="D24" s="327"/>
      <c r="E24" s="234"/>
      <c r="F24" s="234"/>
      <c r="G24" s="92"/>
      <c r="H24" s="320"/>
      <c r="I24" s="321"/>
      <c r="J24" s="213"/>
      <c r="K24" s="213"/>
      <c r="L24" s="213"/>
      <c r="M24" s="320"/>
      <c r="N24" s="321"/>
      <c r="O24" s="213"/>
      <c r="P24" s="213"/>
      <c r="Q24" s="226"/>
      <c r="R24" s="17"/>
    </row>
    <row r="25" spans="1:18" ht="26.25">
      <c r="A25" s="324">
        <v>5</v>
      </c>
      <c r="B25" s="325" t="s">
        <v>280</v>
      </c>
      <c r="C25" s="327"/>
      <c r="D25" s="327"/>
      <c r="E25" s="234"/>
      <c r="F25" s="234"/>
      <c r="G25" s="180"/>
      <c r="H25" s="320"/>
      <c r="I25" s="321">
        <f>MES!K55</f>
        <v>-0.13967588619999999</v>
      </c>
      <c r="J25" s="213"/>
      <c r="K25" s="213"/>
      <c r="L25" s="213"/>
      <c r="M25" s="320" t="s">
        <v>305</v>
      </c>
      <c r="N25" s="321">
        <f>MES!P55</f>
        <v>5.5591642999999996E-2</v>
      </c>
      <c r="O25" s="213"/>
      <c r="P25" s="213"/>
      <c r="Q25" s="226"/>
      <c r="R25" s="17"/>
    </row>
    <row r="26" spans="1:18" ht="20.25">
      <c r="A26" s="177"/>
      <c r="B26" s="17"/>
      <c r="C26" s="17"/>
      <c r="D26" s="17"/>
      <c r="E26" s="17"/>
      <c r="F26" s="17"/>
      <c r="G26" s="17"/>
      <c r="H26" s="179"/>
      <c r="I26" s="322"/>
      <c r="J26" s="211"/>
      <c r="K26" s="211"/>
      <c r="L26" s="211"/>
      <c r="M26" s="211"/>
      <c r="N26" s="211"/>
      <c r="O26" s="211"/>
      <c r="P26" s="211"/>
      <c r="Q26" s="226"/>
      <c r="R26" s="17"/>
    </row>
    <row r="27" spans="1:18" ht="18">
      <c r="A27" s="173"/>
      <c r="B27" s="156"/>
      <c r="C27" s="182"/>
      <c r="D27" s="182"/>
      <c r="E27" s="182"/>
      <c r="F27" s="182"/>
      <c r="G27" s="183"/>
      <c r="H27" s="179"/>
      <c r="I27" s="17"/>
      <c r="J27" s="17"/>
      <c r="K27" s="17"/>
      <c r="L27" s="17"/>
      <c r="M27" s="17"/>
      <c r="N27" s="17"/>
      <c r="O27" s="17"/>
      <c r="P27" s="17"/>
      <c r="Q27" s="226"/>
      <c r="R27" s="17"/>
    </row>
    <row r="28" spans="1:18" ht="28.5" customHeight="1">
      <c r="A28" s="324">
        <v>6</v>
      </c>
      <c r="B28" s="325" t="s">
        <v>400</v>
      </c>
      <c r="C28" s="327"/>
      <c r="D28" s="327"/>
      <c r="E28" s="234"/>
      <c r="F28" s="234"/>
      <c r="G28" s="180"/>
      <c r="H28" s="320"/>
      <c r="I28" s="321">
        <f>Railway!K31</f>
        <v>-6.9695007999999975E-2</v>
      </c>
      <c r="J28" s="213"/>
      <c r="K28" s="213"/>
      <c r="L28" s="213"/>
      <c r="M28" s="320" t="s">
        <v>305</v>
      </c>
      <c r="N28" s="321">
        <f>Railway!P31</f>
        <v>0.16174299999999997</v>
      </c>
      <c r="O28" s="17"/>
      <c r="P28" s="17"/>
      <c r="Q28" s="226"/>
      <c r="R28" s="17"/>
    </row>
    <row r="29" spans="1:18" ht="54" customHeight="1" thickBot="1">
      <c r="A29" s="318" t="s">
        <v>281</v>
      </c>
      <c r="B29" s="216"/>
      <c r="C29" s="216"/>
      <c r="D29" s="216"/>
      <c r="E29" s="216"/>
      <c r="F29" s="216"/>
      <c r="G29" s="216"/>
      <c r="H29" s="217"/>
      <c r="I29" s="217"/>
      <c r="J29" s="217"/>
      <c r="K29" s="217"/>
      <c r="L29" s="217"/>
      <c r="M29" s="217"/>
      <c r="N29" s="217"/>
      <c r="O29" s="217"/>
      <c r="P29" s="217"/>
      <c r="Q29" s="227"/>
      <c r="R29" s="17"/>
    </row>
    <row r="30" spans="1:18" ht="13.5" thickTop="1">
      <c r="A30" s="170"/>
      <c r="B30" s="17"/>
      <c r="C30" s="17"/>
      <c r="D30" s="17"/>
      <c r="E30" s="17"/>
      <c r="F30" s="17"/>
      <c r="G30" s="17"/>
      <c r="H30" s="17"/>
      <c r="I30" s="17"/>
    </row>
    <row r="31" spans="1:18">
      <c r="A31" s="17"/>
      <c r="B31" s="17"/>
      <c r="C31" s="17"/>
      <c r="D31" s="17"/>
      <c r="E31" s="17"/>
      <c r="F31" s="17"/>
      <c r="G31" s="17"/>
      <c r="H31" s="17"/>
      <c r="I31" s="17"/>
    </row>
    <row r="32" spans="1:18">
      <c r="A32" s="17"/>
      <c r="B32" s="17"/>
      <c r="C32" s="17"/>
      <c r="D32" s="17"/>
      <c r="E32" s="17"/>
      <c r="F32" s="17"/>
      <c r="G32" s="17"/>
      <c r="H32" s="17"/>
      <c r="I32" s="17"/>
    </row>
    <row r="33" spans="1:12" ht="18">
      <c r="A33" s="182" t="s">
        <v>304</v>
      </c>
      <c r="B33" s="17"/>
      <c r="C33" s="17"/>
      <c r="D33" s="17"/>
      <c r="E33" s="317"/>
      <c r="F33" s="317"/>
      <c r="G33" s="17"/>
      <c r="H33" s="17"/>
      <c r="I33" s="17"/>
    </row>
    <row r="34" spans="1:12" ht="15">
      <c r="A34" s="206"/>
      <c r="B34" s="206"/>
      <c r="C34" s="206"/>
      <c r="D34" s="206"/>
      <c r="E34" s="317"/>
      <c r="F34" s="317"/>
      <c r="G34" s="17"/>
      <c r="H34" s="17"/>
      <c r="I34" s="17"/>
    </row>
    <row r="35" spans="1:12" s="317" customFormat="1" ht="15" customHeight="1">
      <c r="A35" s="329" t="s">
        <v>312</v>
      </c>
      <c r="E35"/>
      <c r="F35"/>
      <c r="G35" s="206"/>
      <c r="H35" s="206"/>
      <c r="I35" s="206"/>
    </row>
    <row r="36" spans="1:12" s="317" customFormat="1" ht="15" customHeight="1">
      <c r="A36" s="329"/>
      <c r="E36"/>
      <c r="F36"/>
      <c r="H36" s="206"/>
      <c r="I36" s="206"/>
    </row>
    <row r="37" spans="1:12" s="317" customFormat="1" ht="15" customHeight="1">
      <c r="A37" s="329" t="s">
        <v>313</v>
      </c>
      <c r="E37"/>
      <c r="F37"/>
      <c r="I37" s="206"/>
    </row>
    <row r="38" spans="1:12" s="317" customFormat="1" ht="15" customHeight="1">
      <c r="A38" s="328"/>
      <c r="E38"/>
      <c r="F38"/>
      <c r="I38" s="206"/>
    </row>
    <row r="39" spans="1:12" s="317" customFormat="1" ht="15" customHeight="1">
      <c r="A39" s="329"/>
      <c r="E39"/>
      <c r="F39"/>
      <c r="I39" s="206"/>
    </row>
    <row r="40" spans="1:12" s="317" customFormat="1" ht="15" customHeight="1">
      <c r="A40" s="329"/>
      <c r="B40" s="316"/>
      <c r="C40"/>
      <c r="D40"/>
      <c r="E40"/>
      <c r="F40"/>
      <c r="G40" s="1017" t="s">
        <v>532</v>
      </c>
      <c r="H40" s="1017"/>
      <c r="I40" s="1017"/>
      <c r="J40" s="1018"/>
      <c r="K40" s="1018"/>
      <c r="L40" s="1017"/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Pavan</cp:lastModifiedBy>
  <cp:lastPrinted>2024-01-23T05:28:54Z</cp:lastPrinted>
  <dcterms:created xsi:type="dcterms:W3CDTF">1996-10-14T23:33:28Z</dcterms:created>
  <dcterms:modified xsi:type="dcterms:W3CDTF">2024-01-25T10:00:35Z</dcterms:modified>
</cp:coreProperties>
</file>